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50" windowHeight="8535"/>
  </bookViews>
  <sheets>
    <sheet name="на 01.04.19" sheetId="1" r:id="rId1"/>
  </sheets>
  <definedNames>
    <definedName name="APPT" localSheetId="0">'на 01.04.19'!#REF!</definedName>
    <definedName name="FIO" localSheetId="0">'на 01.04.19'!#REF!</definedName>
    <definedName name="SIGN" localSheetId="0">'на 01.04.19'!#REF!</definedName>
    <definedName name="Z_18A44355_9B01_4B30_A21D_D58AB6C16BB3_.wvu.PrintTitles" localSheetId="0" hidden="1">'на 01.04.19'!$5:$5</definedName>
    <definedName name="Z_18A44355_9B01_4B30_A21D_D58AB6C16BB3_.wvu.Rows" localSheetId="0" hidden="1">'на 01.04.19'!$87:$87</definedName>
    <definedName name="Z_3BC8A2A8_E6DA_4580_831A_3F6F11ADCEF2_.wvu.PrintTitles" localSheetId="0" hidden="1">'на 01.04.19'!$5:$5</definedName>
    <definedName name="Z_3BC8A2A8_E6DA_4580_831A_3F6F11ADCEF2_.wvu.Rows" localSheetId="0" hidden="1">'на 01.04.19'!#REF!</definedName>
    <definedName name="Z_40AF8D35_BE0F_4075_942A_A459537355E7_.wvu.PrintTitles" localSheetId="0" hidden="1">'на 01.04.19'!$5:$5</definedName>
    <definedName name="Z_40AF8D35_BE0F_4075_942A_A459537355E7_.wvu.Rows" localSheetId="0" hidden="1">'на 01.04.19'!#REF!</definedName>
    <definedName name="Z_88127E63_12D7_4F66_B662_AB9F1540D418_.wvu.Cols" localSheetId="0" hidden="1">'на 01.04.19'!$A:$A</definedName>
    <definedName name="Z_88127E63_12D7_4F66_B662_AB9F1540D418_.wvu.PrintTitles" localSheetId="0" hidden="1">'на 01.04.19'!$5:$5</definedName>
    <definedName name="Z_88127E63_12D7_4F66_B662_AB9F1540D418_.wvu.Rows" localSheetId="0" hidden="1">'на 01.04.19'!#REF!,'на 01.04.19'!#REF!,'на 01.04.19'!#REF!,'на 01.04.19'!#REF!,'на 01.04.19'!#REF!,'на 01.04.19'!$113:$114</definedName>
    <definedName name="Z_BF505269_B908_40DB_A66E_94DF9FB9B769_.wvu.PrintTitles" localSheetId="0" hidden="1">'на 01.04.19'!$5:$5</definedName>
    <definedName name="_xlnm.Print_Titles" localSheetId="0">'на 01.04.19'!$5:$5</definedName>
  </definedNames>
  <calcPr calcId="145621"/>
  <customWorkbookViews>
    <customWorkbookView name="Татьяна В. Ханова - Личное представление" guid="{88127E63-12D7-4F66-B662-AB9F1540D418}" mergeInterval="0" personalView="1" maximized="1" windowWidth="1276" windowHeight="723" activeSheetId="1"/>
    <customWorkbookView name="Оксана Э. Котлярова - Личное представление" guid="{BF505269-B908-40DB-A66E-94DF9FB9B769}" mergeInterval="0" personalView="1" maximized="1" windowWidth="1276" windowHeight="751" activeSheetId="1"/>
    <customWorkbookView name="Марина В. Зубкова - Личное представление" guid="{18A44355-9B01-4B30-A21D-D58AB6C16BB3}" mergeInterval="0" personalView="1" maximized="1" windowWidth="1276" windowHeight="764" activeSheetId="1"/>
    <customWorkbookView name="Елена Е. Видинеева - Личное представление" guid="{3BC8A2A8-E6DA-4580-831A-3F6F11ADCEF2}" mergeInterval="0" personalView="1" maximized="1" windowWidth="1276" windowHeight="779" activeSheetId="1"/>
    <customWorkbookView name="Татьяна С. Ковалева - Личное представление" guid="{40AF8D35-BE0F-4075-942A-A459537355E7}" mergeInterval="0" personalView="1" maximized="1" windowWidth="1276" windowHeight="795" activeSheetId="1"/>
  </customWorkbookViews>
</workbook>
</file>

<file path=xl/calcChain.xml><?xml version="1.0" encoding="utf-8"?>
<calcChain xmlns="http://schemas.openxmlformats.org/spreadsheetml/2006/main">
  <c r="G7" i="1" l="1"/>
  <c r="G8" i="1"/>
  <c r="G9" i="1"/>
  <c r="G11" i="1"/>
  <c r="G12" i="1"/>
  <c r="G13" i="1"/>
  <c r="G14" i="1"/>
  <c r="G15" i="1"/>
  <c r="G16" i="1"/>
  <c r="G17" i="1"/>
  <c r="G18" i="1"/>
  <c r="G21" i="1"/>
  <c r="G22" i="1"/>
  <c r="G23" i="1"/>
  <c r="G24" i="1"/>
  <c r="G25" i="1"/>
  <c r="G27" i="1"/>
  <c r="G28" i="1"/>
  <c r="G29" i="1"/>
  <c r="G30" i="1"/>
  <c r="G31" i="1"/>
  <c r="G32" i="1"/>
  <c r="G33" i="1"/>
  <c r="G35" i="1"/>
  <c r="G37" i="1"/>
  <c r="G39" i="1"/>
  <c r="G43" i="1"/>
  <c r="G44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6" i="1"/>
  <c r="G67" i="1"/>
  <c r="G68" i="1"/>
  <c r="G69" i="1"/>
  <c r="G70" i="1"/>
  <c r="G71" i="1"/>
  <c r="G73" i="1"/>
  <c r="G74" i="1"/>
  <c r="G7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1" i="1"/>
  <c r="E32" i="1"/>
  <c r="E33" i="1"/>
  <c r="E35" i="1"/>
  <c r="E37" i="1"/>
  <c r="E38" i="1"/>
  <c r="E39" i="1"/>
  <c r="E43" i="1"/>
  <c r="E44" i="1"/>
  <c r="E46" i="1"/>
  <c r="E47" i="1"/>
  <c r="E48" i="1"/>
  <c r="E49" i="1"/>
  <c r="E50" i="1"/>
  <c r="E51" i="1"/>
  <c r="E52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F43" i="1" l="1"/>
  <c r="D43" i="1"/>
  <c r="C43" i="1"/>
  <c r="D44" i="1"/>
  <c r="F44" i="1" l="1"/>
  <c r="F73" i="1"/>
  <c r="F28" i="1"/>
  <c r="C116" i="1" l="1"/>
  <c r="D107" i="1"/>
  <c r="C107" i="1"/>
  <c r="D110" i="1"/>
  <c r="C110" i="1"/>
  <c r="C144" i="1"/>
  <c r="C112" i="1"/>
  <c r="D124" i="1"/>
  <c r="C124" i="1"/>
  <c r="D135" i="1"/>
  <c r="C135" i="1"/>
  <c r="D93" i="1"/>
  <c r="C93" i="1"/>
  <c r="D116" i="1"/>
  <c r="D95" i="1"/>
  <c r="C95" i="1"/>
  <c r="D123" i="1"/>
  <c r="G142" i="1" l="1"/>
  <c r="E142" i="1"/>
  <c r="E129" i="1"/>
  <c r="E125" i="1"/>
  <c r="F51" i="1" l="1"/>
  <c r="D51" i="1"/>
  <c r="F34" i="1"/>
  <c r="C34" i="1"/>
  <c r="D34" i="1"/>
  <c r="G80" i="1"/>
  <c r="G81" i="1"/>
  <c r="G82" i="1"/>
  <c r="G83" i="1"/>
  <c r="G84" i="1"/>
  <c r="G85" i="1"/>
  <c r="G88" i="1"/>
  <c r="G89" i="1"/>
  <c r="G92" i="1"/>
  <c r="G93" i="1"/>
  <c r="G96" i="1"/>
  <c r="G97" i="1"/>
  <c r="G98" i="1"/>
  <c r="G99" i="1"/>
  <c r="G103" i="1"/>
  <c r="G104" i="1"/>
  <c r="G107" i="1"/>
  <c r="G109" i="1"/>
  <c r="G110" i="1"/>
  <c r="G111" i="1"/>
  <c r="G112" i="1"/>
  <c r="G116" i="1"/>
  <c r="G117" i="1"/>
  <c r="G118" i="1"/>
  <c r="G119" i="1"/>
  <c r="G121" i="1"/>
  <c r="G122" i="1"/>
  <c r="G124" i="1"/>
  <c r="G125" i="1"/>
  <c r="G129" i="1"/>
  <c r="G130" i="1"/>
  <c r="G131" i="1"/>
  <c r="G132" i="1"/>
  <c r="G133" i="1"/>
  <c r="G135" i="1"/>
  <c r="G136" i="1"/>
  <c r="G137" i="1"/>
  <c r="G139" i="1"/>
  <c r="G140" i="1"/>
  <c r="E80" i="1"/>
  <c r="E81" i="1"/>
  <c r="E82" i="1"/>
  <c r="E83" i="1"/>
  <c r="E84" i="1"/>
  <c r="E85" i="1"/>
  <c r="E88" i="1"/>
  <c r="E89" i="1"/>
  <c r="E91" i="1"/>
  <c r="E92" i="1"/>
  <c r="E93" i="1"/>
  <c r="E96" i="1"/>
  <c r="E97" i="1"/>
  <c r="E98" i="1"/>
  <c r="E99" i="1"/>
  <c r="E101" i="1"/>
  <c r="E102" i="1"/>
  <c r="E103" i="1"/>
  <c r="E104" i="1"/>
  <c r="E105" i="1"/>
  <c r="E107" i="1"/>
  <c r="E108" i="1"/>
  <c r="E109" i="1"/>
  <c r="E110" i="1"/>
  <c r="E111" i="1"/>
  <c r="E112" i="1"/>
  <c r="E116" i="1"/>
  <c r="E117" i="1"/>
  <c r="E118" i="1"/>
  <c r="E119" i="1"/>
  <c r="E120" i="1"/>
  <c r="E121" i="1"/>
  <c r="E122" i="1"/>
  <c r="E124" i="1"/>
  <c r="E130" i="1"/>
  <c r="E131" i="1"/>
  <c r="E132" i="1"/>
  <c r="E133" i="1"/>
  <c r="E135" i="1"/>
  <c r="E136" i="1"/>
  <c r="E137" i="1"/>
  <c r="E139" i="1"/>
  <c r="E140" i="1"/>
  <c r="E34" i="1" l="1"/>
  <c r="G34" i="1"/>
  <c r="E95" i="1"/>
  <c r="G95" i="1"/>
  <c r="F21" i="1"/>
  <c r="D21" i="1"/>
  <c r="C21" i="1"/>
  <c r="C100" i="1" l="1"/>
  <c r="F46" i="1"/>
  <c r="D46" i="1"/>
  <c r="C46" i="1"/>
  <c r="C51" i="1" l="1"/>
  <c r="C44" i="1" s="1"/>
  <c r="F9" i="1" l="1"/>
  <c r="D9" i="1"/>
  <c r="C9" i="1"/>
  <c r="F134" i="1"/>
  <c r="F128" i="1"/>
  <c r="D144" i="1" l="1"/>
  <c r="F138" i="1"/>
  <c r="D138" i="1"/>
  <c r="G138" i="1" l="1"/>
  <c r="G144" i="1"/>
  <c r="D28" i="1" l="1"/>
  <c r="C28" i="1" l="1"/>
  <c r="D115" i="1" l="1"/>
  <c r="F79" i="1" l="1"/>
  <c r="F94" i="1"/>
  <c r="C126" i="1" l="1"/>
  <c r="D126" i="1"/>
  <c r="F126" i="1"/>
  <c r="C115" i="1" l="1"/>
  <c r="E115" i="1" s="1"/>
  <c r="D79" i="1" l="1"/>
  <c r="C79" i="1"/>
  <c r="E79" i="1" l="1"/>
  <c r="G79" i="1"/>
  <c r="F115" i="1"/>
  <c r="G115" i="1" s="1"/>
  <c r="D134" i="1"/>
  <c r="C134" i="1"/>
  <c r="D128" i="1"/>
  <c r="C128" i="1"/>
  <c r="F113" i="1"/>
  <c r="D113" i="1"/>
  <c r="C113" i="1"/>
  <c r="E128" i="1" l="1"/>
  <c r="G128" i="1"/>
  <c r="G134" i="1"/>
  <c r="E134" i="1"/>
  <c r="F141" i="1"/>
  <c r="F123" i="1" l="1"/>
  <c r="G123" i="1" s="1"/>
  <c r="F40" i="1" l="1"/>
  <c r="D40" i="1"/>
  <c r="C40" i="1"/>
  <c r="F17" i="1"/>
  <c r="D17" i="1"/>
  <c r="C17" i="1"/>
  <c r="F14" i="1"/>
  <c r="D14" i="1"/>
  <c r="C14" i="1"/>
  <c r="F6" i="1" l="1"/>
  <c r="D6" i="1"/>
  <c r="G6" i="1" l="1"/>
  <c r="D77" i="1"/>
  <c r="C141" i="1"/>
  <c r="D141" i="1" l="1"/>
  <c r="E141" i="1" l="1"/>
  <c r="G141" i="1"/>
  <c r="F100" i="1"/>
  <c r="D94" i="1" l="1"/>
  <c r="G94" i="1" l="1"/>
  <c r="E144" i="1"/>
  <c r="C138" i="1" l="1"/>
  <c r="E138" i="1" s="1"/>
  <c r="F106" i="1" l="1"/>
  <c r="F143" i="1" l="1"/>
  <c r="F77" i="1" l="1"/>
  <c r="G77" i="1" s="1"/>
  <c r="C123" i="1"/>
  <c r="E123" i="1" s="1"/>
  <c r="D106" i="1"/>
  <c r="C106" i="1"/>
  <c r="D100" i="1"/>
  <c r="C94" i="1"/>
  <c r="E94" i="1" s="1"/>
  <c r="E100" i="1" l="1"/>
  <c r="G100" i="1"/>
  <c r="G106" i="1"/>
  <c r="E106" i="1"/>
  <c r="F145" i="1"/>
  <c r="D143" i="1"/>
  <c r="C143" i="1"/>
  <c r="D145" i="1" l="1"/>
  <c r="G145" i="1" s="1"/>
  <c r="E143" i="1"/>
  <c r="G143" i="1"/>
  <c r="C6" i="1"/>
  <c r="E6" i="1" s="1"/>
  <c r="C77" i="1" l="1"/>
  <c r="E77" i="1" s="1"/>
</calcChain>
</file>

<file path=xl/sharedStrings.xml><?xml version="1.0" encoding="utf-8"?>
<sst xmlns="http://schemas.openxmlformats.org/spreadsheetml/2006/main" count="264" uniqueCount="245">
  <si>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</si>
  <si>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</si>
  <si>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</si>
  <si>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</si>
  <si>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</si>
  <si>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</si>
  <si>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</si>
  <si>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</si>
  <si>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</si>
  <si>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</si>
  <si>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</si>
  <si>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</si>
  <si>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</si>
  <si>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</si>
  <si>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</si>
  <si>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</si>
  <si>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</si>
  <si>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</si>
  <si>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</si>
  <si>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</si>
  <si>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</si>
  <si>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</si>
  <si>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</si>
  <si>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</si>
  <si>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</si>
  <si>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</si>
  <si>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</si>
  <si>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</si>
  <si>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</si>
  <si>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</si>
  <si>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</si>
  <si>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</si>
  <si>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</si>
  <si>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</si>
  <si>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</si>
  <si>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</si>
  <si>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</si>
  <si>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</si>
  <si>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</si>
  <si>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</si>
  <si>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</si>
  <si>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</si>
  <si>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</si>
  <si>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</si>
  <si>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</si>
  <si>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</si>
  <si>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</si>
  <si>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1.12.01.02.0.01.0.000</t>
  </si>
  <si>
    <t>Плата за выбросы загрязняющих веществ в атмосферный воздух передвижными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</si>
  <si>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</si>
  <si>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</si>
  <si>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</si>
  <si>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</si>
  <si>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</si>
  <si>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1.14.00.00.0.00.0.000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</si>
  <si>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</si>
  <si>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</si>
  <si>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</si>
  <si>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</si>
  <si>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</si>
  <si>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</si>
  <si>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</si>
  <si>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</si>
  <si>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</si>
  <si>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</si>
  <si>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</si>
  <si>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2.02.03.00.0.00.0.000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</si>
  <si>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</si>
  <si>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</si>
  <si>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</si>
  <si>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</si>
  <si>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</si>
  <si>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</si>
  <si>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</si>
  <si>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</si>
  <si>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</si>
  <si>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</si>
  <si>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</si>
  <si>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</si>
  <si>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</si>
  <si>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</si>
  <si>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</si>
  <si>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</si>
  <si>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</si>
  <si>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</si>
  <si>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</si>
  <si>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</si>
  <si>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</si>
  <si>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</si>
  <si>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</si>
  <si>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</si>
  <si>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</si>
  <si>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</si>
  <si>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</si>
  <si>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</si>
  <si>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</si>
  <si>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</si>
  <si>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</si>
  <si>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</si>
  <si>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</si>
  <si>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</si>
  <si>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</si>
  <si>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</si>
  <si>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</si>
  <si>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</si>
  <si>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</si>
  <si>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</si>
  <si>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</si>
  <si>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</si>
  <si>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</si>
  <si>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</si>
  <si>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</si>
  <si>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</si>
  <si>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</si>
  <si>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</si>
  <si>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</si>
  <si>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</si>
  <si>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</si>
  <si>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</si>
  <si>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</si>
  <si>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</si>
  <si>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</si>
  <si>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</si>
  <si>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</si>
  <si>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</si>
  <si>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</si>
  <si>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</si>
  <si>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</si>
  <si>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</si>
  <si>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</si>
  <si>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</si>
  <si>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</si>
  <si>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</si>
  <si>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</si>
  <si>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</si>
  <si>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</si>
  <si>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</si>
  <si>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</si>
  <si>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</si>
  <si>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</si>
  <si>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</si>
  <si>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</si>
  <si>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</si>
  <si>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</si>
  <si>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</si>
  <si>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</si>
  <si>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</si>
  <si>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</si>
  <si>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</si>
  <si>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</si>
  <si>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</si>
  <si>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</si>
  <si>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</si>
  <si>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</si>
  <si>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</si>
  <si>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</si>
  <si>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</si>
  <si>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</si>
  <si>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%
Роста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</si>
  <si>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</si>
  <si>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</si>
  <si>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</si>
  <si>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</si>
  <si>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</si>
  <si>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</si>
  <si>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</si>
  <si>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</si>
  <si>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</si>
  <si>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70430</t>
  </si>
  <si>
    <t>70030</t>
  </si>
  <si>
    <t>70040</t>
  </si>
  <si>
    <t>70340</t>
  </si>
  <si>
    <t>70410</t>
  </si>
  <si>
    <t>70400</t>
  </si>
  <si>
    <t>70390</t>
  </si>
  <si>
    <t>70450</t>
  </si>
  <si>
    <t>70270</t>
  </si>
  <si>
    <t>Здравоохранение</t>
  </si>
  <si>
    <t>0900</t>
  </si>
  <si>
    <t>0902</t>
  </si>
  <si>
    <t>Амбулаторная помощь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</si>
  <si>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</si>
  <si>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</si>
  <si>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</si>
  <si>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</si>
  <si>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0703</t>
  </si>
  <si>
    <t>Дополнительное образование детей</t>
  </si>
  <si>
    <t>0107</t>
  </si>
  <si>
    <t>Обеспечение проведения выборов и референдумов</t>
  </si>
  <si>
    <t>2.02.10.00.0.00.0.000</t>
  </si>
  <si>
    <t>2.02.20.00.0.00.0.000</t>
  </si>
  <si>
    <t>1.14.06.31.2.04.0.430</t>
  </si>
  <si>
    <t>0600</t>
  </si>
  <si>
    <t>Охрана окружающей среды</t>
  </si>
  <si>
    <t>0603</t>
  </si>
  <si>
    <t>Охрана объектов растительного животного мира и среды их обитания</t>
  </si>
  <si>
    <t>1006</t>
  </si>
  <si>
    <t>Другие вопросы в области социальной политики</t>
  </si>
  <si>
    <t>1101</t>
  </si>
  <si>
    <t>Физическая культура</t>
  </si>
  <si>
    <t>70650</t>
  </si>
  <si>
    <t>Развитие общественной инфраструктуры муниципального значения за счет средств субсидии</t>
  </si>
  <si>
    <t>71490</t>
  </si>
  <si>
    <t>Осуществление образовательного процесса по реализации образовательных программ дошкольного образования муниципальными образовательными организациями за счет субвенции из областного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</si>
  <si>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</si>
  <si>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</si>
  <si>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</si>
  <si>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1003</t>
  </si>
  <si>
    <t>Судебная система</t>
  </si>
  <si>
    <t>0105</t>
  </si>
  <si>
    <t>0705</t>
  </si>
  <si>
    <t>Профессиональная подготовка, переподготовка и повышение квалификации</t>
  </si>
  <si>
    <t>1.14.02.04.3.04.0.000</t>
  </si>
  <si>
    <t>1.14.06.01.2.04.0.000</t>
  </si>
  <si>
    <t>1.14.02.04.2.04.0.000</t>
  </si>
  <si>
    <t>ИСПОЛНЕНИЕ БЮДЖЕТА ГОРОДСКОГО ОКРУГА ГОРОД МИХАЙЛОВКА ВОЛГОГРАДСКОЙ ОБЛАСТИ</t>
  </si>
  <si>
    <t>Начальник финансового отдела</t>
  </si>
  <si>
    <t>Е.В. Капустина</t>
  </si>
  <si>
    <t>70360 и R5380, R4981</t>
  </si>
  <si>
    <t>Невыясненные поступления</t>
  </si>
  <si>
    <t>1.17.05.00.0.00.0.000</t>
  </si>
  <si>
    <t>1.17.01.00.0.00.0.000</t>
  </si>
  <si>
    <t>Дотации бюджетам бюджетной системы Российской Федерации</t>
  </si>
  <si>
    <t>Молодежная политика</t>
  </si>
  <si>
    <t xml:space="preserve">Культура и кинематография </t>
  </si>
  <si>
    <t>Бюджетные назначения        2019 год</t>
  </si>
  <si>
    <t>1.05.01.00.0.00.0.000</t>
  </si>
  <si>
    <t>Налог, взимаемый в связи с применением упрощенной системы налогообложения</t>
  </si>
  <si>
    <t>71740</t>
  </si>
  <si>
    <t>Субсидии бюджетам муниципальных образоваий Волгоградской области на реализацию мероприятий в сфере дорожной деятельности на 2019 год и на плановый период 2020 и 2021 годов</t>
  </si>
  <si>
    <t>71450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</si>
  <si>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 субвенция</t>
  </si>
  <si>
    <t>Доходы от оказания платных услуг и компенсации затрат государства</t>
  </si>
  <si>
    <t>1.11.09.04.4.04.0.000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</si>
  <si>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</si>
  <si>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</si>
  <si>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 в Российской Федерации</t>
  </si>
  <si>
    <t>НА 01.04.2019</t>
  </si>
  <si>
    <t>Исполнено на 01.04.2019</t>
  </si>
  <si>
    <t>Исполнено на 01.04.2018</t>
  </si>
  <si>
    <t>70870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</si>
  <si>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(иные межбюджетные трансферты)</t>
  </si>
  <si>
    <t>Иные межбюджетные трансферты</t>
  </si>
  <si>
    <t>Прочие безвозмездные поступления</t>
  </si>
  <si>
    <t>2.07.00.00.0.00.0.000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</si>
</sst>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4" fillId="2" borderId="0" xfId="0" applyFont="1" applyFill="1"/>
    <xf numFmtId="0" fontId="3" fillId="2" borderId="0" xfId="0" applyFont="1" applyFill="1"/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wrapText="1"/>
    </xf>
    <xf numFmtId="0" fontId="6" fillId="2" borderId="2" xfId="0" applyFont="1" applyFill="1" applyBorder="1"/>
    <xf numFmtId="0" fontId="3" fillId="2" borderId="0" xfId="0" applyFont="1" applyFill="1" applyAlignment="1">
      <alignment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165" fontId="6" fillId="2" borderId="1" xfId="0" applyNumberFormat="1" applyFont="1" applyFill="1" applyBorder="1" applyAlignment="1"/>
    <xf numFmtId="165" fontId="3" fillId="2" borderId="0" xfId="0" applyNumberFormat="1" applyFont="1" applyFill="1"/>
    <xf numFmtId="165" fontId="3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33CC"/>
      <color rgb="FFFFCC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G148"/>
  <sheetViews>
    <sheetView showGridLines="0" tabSelected="1" zoomScale="90" zoomScaleNormal="90" workbookViewId="0">
      <pane ySplit="5" topLeftCell="A6" activePane="bottomLeft" state="frozen"/>
      <selection pane="bottomLeft" activeCell="J13" sqref="J13"/>
    </sheetView>
  </sheetViews>
  <sheetFormatPr defaultColWidth="9.140625" defaultRowHeight="12.75" customHeight="1" outlineLevelRow="7" x14ac:dyDescent="0.2"/>
  <cols>
    <col min="1" max="1" width="19.42578125" style="2" hidden="1" customWidth="1"/>
    <col min="2" max="2" width="61.42578125" style="20" customWidth="1"/>
    <col min="3" max="3" width="12.28515625" style="2" customWidth="1"/>
    <col min="4" max="4" width="10.85546875" style="2" customWidth="1"/>
    <col min="5" max="5" width="12.140625" style="2" customWidth="1"/>
    <col min="6" max="6" width="11.42578125" style="2" customWidth="1"/>
    <col min="7" max="7" width="9.85546875" style="2" customWidth="1"/>
    <col min="8" max="16384" width="9.140625" style="1"/>
  </cols>
  <sheetData>
    <row r="2" spans="1:7" ht="15.75" x14ac:dyDescent="0.2">
      <c r="A2" s="47" t="s">
        <v>215</v>
      </c>
      <c r="B2" s="48"/>
      <c r="C2" s="48"/>
      <c r="D2" s="48"/>
      <c r="E2" s="48"/>
      <c r="F2" s="48"/>
      <c r="G2" s="48"/>
    </row>
    <row r="3" spans="1:7" ht="15.75" x14ac:dyDescent="0.2">
      <c r="A3" s="23"/>
      <c r="B3" s="47" t="s">
        <v>237</v>
      </c>
      <c r="C3" s="49"/>
      <c r="D3" s="49"/>
      <c r="E3" s="49"/>
      <c r="F3" s="49"/>
      <c r="G3" s="49"/>
    </row>
    <row r="5" spans="1:7" s="2" customFormat="1" ht="38.25" x14ac:dyDescent="0.2">
      <c r="A5" s="8" t="s">
        <v>1</v>
      </c>
      <c r="B5" s="24" t="s">
        <v>2</v>
      </c>
      <c r="C5" s="24" t="s">
        <v>225</v>
      </c>
      <c r="D5" s="24" t="s">
        <v>238</v>
      </c>
      <c r="E5" s="24" t="s">
        <v>87</v>
      </c>
      <c r="F5" s="24" t="s">
        <v>239</v>
      </c>
      <c r="G5" s="24" t="s">
        <v>158</v>
      </c>
    </row>
    <row r="6" spans="1:7" s="5" customFormat="1" x14ac:dyDescent="0.2">
      <c r="A6" s="8" t="s">
        <v>3</v>
      </c>
      <c r="B6" s="9" t="s">
        <v>4</v>
      </c>
      <c r="C6" s="25">
        <f>C7+C8+C9+C14+C17+C20+C21+C28+C33+C34+C39+C40</f>
        <v>799827</v>
      </c>
      <c r="D6" s="25">
        <f>D7+D8+D9+D14+D17+D20+D21+D28+D33+D34+D39+D40</f>
        <v>147179.79999999999</v>
      </c>
      <c r="E6" s="25">
        <f>D6/C6*100</f>
        <v>18.401454314495506</v>
      </c>
      <c r="F6" s="25">
        <f>F7+F8+F9+F14+F17+F20+F21+F28+F33+F34+F39+F40</f>
        <v>151395.99999999997</v>
      </c>
      <c r="G6" s="25">
        <f>D6/F6*100</f>
        <v>97.215117968770642</v>
      </c>
    </row>
    <row r="7" spans="1:7" s="5" customFormat="1" outlineLevel="2" x14ac:dyDescent="0.2">
      <c r="A7" s="8" t="s">
        <v>5</v>
      </c>
      <c r="B7" s="9" t="s">
        <v>6</v>
      </c>
      <c r="C7" s="25">
        <v>457103</v>
      </c>
      <c r="D7" s="25">
        <v>68954.399999999994</v>
      </c>
      <c r="E7" s="25">
        <f t="shared" ref="E7:E70" si="0">D7/C7*100</f>
        <v>15.085090231304541</v>
      </c>
      <c r="F7" s="25">
        <v>81735</v>
      </c>
      <c r="G7" s="25">
        <f t="shared" ref="G7:G70" si="1">D7/F7*100</f>
        <v>84.363369425582675</v>
      </c>
    </row>
    <row r="8" spans="1:7" s="6" customFormat="1" ht="25.5" outlineLevel="1" x14ac:dyDescent="0.2">
      <c r="A8" s="8" t="s">
        <v>7</v>
      </c>
      <c r="B8" s="9" t="s">
        <v>8</v>
      </c>
      <c r="C8" s="25">
        <v>39043</v>
      </c>
      <c r="D8" s="25">
        <v>10541.9</v>
      </c>
      <c r="E8" s="25">
        <f t="shared" si="0"/>
        <v>27.000742770791181</v>
      </c>
      <c r="F8" s="25">
        <v>8544.2999999999993</v>
      </c>
      <c r="G8" s="25">
        <f t="shared" si="1"/>
        <v>123.37932890933136</v>
      </c>
    </row>
    <row r="9" spans="1:7" s="5" customFormat="1" outlineLevel="1" x14ac:dyDescent="0.2">
      <c r="A9" s="8" t="s">
        <v>9</v>
      </c>
      <c r="B9" s="9" t="s">
        <v>10</v>
      </c>
      <c r="C9" s="25">
        <f>C10+C11+C12+C13</f>
        <v>69709</v>
      </c>
      <c r="D9" s="25">
        <f>D10+D11+D12+D13</f>
        <v>27368.399999999998</v>
      </c>
      <c r="E9" s="25">
        <f t="shared" si="0"/>
        <v>39.260927570328072</v>
      </c>
      <c r="F9" s="25">
        <f>F10+F11+F12+F13</f>
        <v>19613</v>
      </c>
      <c r="G9" s="25">
        <f t="shared" si="1"/>
        <v>139.5421404170703</v>
      </c>
    </row>
    <row r="10" spans="1:7" s="5" customFormat="1" ht="25.5" outlineLevel="1" x14ac:dyDescent="0.2">
      <c r="A10" s="10" t="s">
        <v>226</v>
      </c>
      <c r="B10" s="11" t="s">
        <v>227</v>
      </c>
      <c r="C10" s="26">
        <v>3889</v>
      </c>
      <c r="D10" s="26">
        <v>787</v>
      </c>
      <c r="E10" s="26">
        <f t="shared" si="0"/>
        <v>20.236564669580869</v>
      </c>
      <c r="F10" s="26">
        <v>0</v>
      </c>
      <c r="G10" s="26">
        <v>0</v>
      </c>
    </row>
    <row r="11" spans="1:7" s="5" customFormat="1" outlineLevel="2" x14ac:dyDescent="0.2">
      <c r="A11" s="10" t="s">
        <v>11</v>
      </c>
      <c r="B11" s="11" t="s">
        <v>12</v>
      </c>
      <c r="C11" s="26">
        <v>46920</v>
      </c>
      <c r="D11" s="26">
        <v>9840.7999999999993</v>
      </c>
      <c r="E11" s="26">
        <f t="shared" si="0"/>
        <v>20.973572037510653</v>
      </c>
      <c r="F11" s="26">
        <v>9748.7999999999993</v>
      </c>
      <c r="G11" s="26">
        <f t="shared" si="1"/>
        <v>100.94370589200723</v>
      </c>
    </row>
    <row r="12" spans="1:7" s="5" customFormat="1" outlineLevel="2" x14ac:dyDescent="0.2">
      <c r="A12" s="10" t="s">
        <v>13</v>
      </c>
      <c r="B12" s="11" t="s">
        <v>14</v>
      </c>
      <c r="C12" s="26">
        <v>15800</v>
      </c>
      <c r="D12" s="26">
        <v>16229</v>
      </c>
      <c r="E12" s="26">
        <f t="shared" si="0"/>
        <v>102.71518987341773</v>
      </c>
      <c r="F12" s="26">
        <v>9345.7000000000007</v>
      </c>
      <c r="G12" s="26">
        <f t="shared" si="1"/>
        <v>173.65205388574424</v>
      </c>
    </row>
    <row r="13" spans="1:7" s="5" customFormat="1" ht="25.5" outlineLevel="2" x14ac:dyDescent="0.2">
      <c r="A13" s="10" t="s">
        <v>15</v>
      </c>
      <c r="B13" s="11" t="s">
        <v>16</v>
      </c>
      <c r="C13" s="26">
        <v>3100</v>
      </c>
      <c r="D13" s="26">
        <v>511.6</v>
      </c>
      <c r="E13" s="26">
        <f t="shared" si="0"/>
        <v>16.503225806451614</v>
      </c>
      <c r="F13" s="26">
        <v>518.5</v>
      </c>
      <c r="G13" s="26">
        <f t="shared" si="1"/>
        <v>98.669238187078108</v>
      </c>
    </row>
    <row r="14" spans="1:7" s="5" customFormat="1" outlineLevel="1" x14ac:dyDescent="0.2">
      <c r="A14" s="8" t="s">
        <v>17</v>
      </c>
      <c r="B14" s="9" t="s">
        <v>18</v>
      </c>
      <c r="C14" s="25">
        <f>C15+C16</f>
        <v>99495</v>
      </c>
      <c r="D14" s="25">
        <f>D15+D16</f>
        <v>9550.4</v>
      </c>
      <c r="E14" s="25">
        <f t="shared" si="0"/>
        <v>9.5988743152922265</v>
      </c>
      <c r="F14" s="25">
        <f>F15+F16</f>
        <v>13592</v>
      </c>
      <c r="G14" s="25">
        <f t="shared" si="1"/>
        <v>70.264861683343142</v>
      </c>
    </row>
    <row r="15" spans="1:7" s="5" customFormat="1" outlineLevel="2" x14ac:dyDescent="0.2">
      <c r="A15" s="10" t="s">
        <v>19</v>
      </c>
      <c r="B15" s="11" t="s">
        <v>20</v>
      </c>
      <c r="C15" s="26">
        <v>19200</v>
      </c>
      <c r="D15" s="26">
        <v>1171.8</v>
      </c>
      <c r="E15" s="26">
        <f t="shared" si="0"/>
        <v>6.1031249999999995</v>
      </c>
      <c r="F15" s="26">
        <v>851.6</v>
      </c>
      <c r="G15" s="26">
        <f t="shared" si="1"/>
        <v>137.59981211836543</v>
      </c>
    </row>
    <row r="16" spans="1:7" s="5" customFormat="1" outlineLevel="2" x14ac:dyDescent="0.2">
      <c r="A16" s="10" t="s">
        <v>21</v>
      </c>
      <c r="B16" s="11" t="s">
        <v>22</v>
      </c>
      <c r="C16" s="26">
        <v>80295</v>
      </c>
      <c r="D16" s="26">
        <v>8378.6</v>
      </c>
      <c r="E16" s="26">
        <f t="shared" si="0"/>
        <v>10.4347717790647</v>
      </c>
      <c r="F16" s="26">
        <v>12740.4</v>
      </c>
      <c r="G16" s="26">
        <f t="shared" si="1"/>
        <v>65.764026247213593</v>
      </c>
    </row>
    <row r="17" spans="1:7" s="5" customFormat="1" outlineLevel="1" x14ac:dyDescent="0.2">
      <c r="A17" s="8" t="s">
        <v>23</v>
      </c>
      <c r="B17" s="9" t="s">
        <v>24</v>
      </c>
      <c r="C17" s="25">
        <f>C18+C19</f>
        <v>9630</v>
      </c>
      <c r="D17" s="25">
        <f>D18+D19</f>
        <v>1870</v>
      </c>
      <c r="E17" s="25">
        <f t="shared" si="0"/>
        <v>19.418483904465216</v>
      </c>
      <c r="F17" s="25">
        <f>F18+F19</f>
        <v>1951.1</v>
      </c>
      <c r="G17" s="25">
        <f t="shared" si="1"/>
        <v>95.843370406437401</v>
      </c>
    </row>
    <row r="18" spans="1:7" s="5" customFormat="1" ht="25.5" outlineLevel="2" x14ac:dyDescent="0.2">
      <c r="A18" s="10" t="s">
        <v>25</v>
      </c>
      <c r="B18" s="12" t="s">
        <v>26</v>
      </c>
      <c r="C18" s="26">
        <v>9550</v>
      </c>
      <c r="D18" s="26">
        <v>1845</v>
      </c>
      <c r="E18" s="26">
        <f t="shared" si="0"/>
        <v>19.319371727748692</v>
      </c>
      <c r="F18" s="26">
        <v>1951.1</v>
      </c>
      <c r="G18" s="26">
        <f t="shared" si="1"/>
        <v>94.562041925067916</v>
      </c>
    </row>
    <row r="19" spans="1:7" s="5" customFormat="1" ht="25.5" outlineLevel="2" x14ac:dyDescent="0.2">
      <c r="A19" s="10" t="s">
        <v>27</v>
      </c>
      <c r="B19" s="12" t="s">
        <v>28</v>
      </c>
      <c r="C19" s="26">
        <v>80</v>
      </c>
      <c r="D19" s="26">
        <v>25</v>
      </c>
      <c r="E19" s="26">
        <f t="shared" si="0"/>
        <v>31.25</v>
      </c>
      <c r="F19" s="26">
        <v>0</v>
      </c>
      <c r="G19" s="26">
        <v>0</v>
      </c>
    </row>
    <row r="20" spans="1:7" s="5" customFormat="1" ht="25.5" outlineLevel="1" x14ac:dyDescent="0.2">
      <c r="A20" s="8" t="s">
        <v>29</v>
      </c>
      <c r="B20" s="13" t="s">
        <v>30</v>
      </c>
      <c r="C20" s="25">
        <v>0</v>
      </c>
      <c r="D20" s="25">
        <v>0.1</v>
      </c>
      <c r="E20" s="25">
        <v>0</v>
      </c>
      <c r="F20" s="25">
        <v>0</v>
      </c>
      <c r="G20" s="25">
        <v>0</v>
      </c>
    </row>
    <row r="21" spans="1:7" s="5" customFormat="1" ht="25.5" outlineLevel="1" x14ac:dyDescent="0.2">
      <c r="A21" s="8" t="s">
        <v>31</v>
      </c>
      <c r="B21" s="13" t="s">
        <v>32</v>
      </c>
      <c r="C21" s="25">
        <f>C22+C23+C24+C25+C26+C27</f>
        <v>95008</v>
      </c>
      <c r="D21" s="25">
        <f>D22+D23+D24+D25+D26+D27</f>
        <v>20186.999999999996</v>
      </c>
      <c r="E21" s="25">
        <f t="shared" si="0"/>
        <v>21.247684405523742</v>
      </c>
      <c r="F21" s="25">
        <f>F22+F23+F24+F25+F26+F27</f>
        <v>16213.6</v>
      </c>
      <c r="G21" s="25">
        <f t="shared" si="1"/>
        <v>124.50658706271275</v>
      </c>
    </row>
    <row r="22" spans="1:7" s="5" customFormat="1" ht="51" outlineLevel="7" x14ac:dyDescent="0.2">
      <c r="A22" s="14" t="s">
        <v>33</v>
      </c>
      <c r="B22" s="15" t="s">
        <v>34</v>
      </c>
      <c r="C22" s="26">
        <v>82408</v>
      </c>
      <c r="D22" s="26">
        <v>17712.8</v>
      </c>
      <c r="E22" s="26">
        <f t="shared" si="0"/>
        <v>21.494029705853801</v>
      </c>
      <c r="F22" s="26">
        <v>13461.4</v>
      </c>
      <c r="G22" s="26">
        <f t="shared" si="1"/>
        <v>131.58215341643512</v>
      </c>
    </row>
    <row r="23" spans="1:7" s="5" customFormat="1" ht="51" outlineLevel="7" x14ac:dyDescent="0.2">
      <c r="A23" s="14" t="s">
        <v>35</v>
      </c>
      <c r="B23" s="12" t="s">
        <v>36</v>
      </c>
      <c r="C23" s="26">
        <v>1400</v>
      </c>
      <c r="D23" s="26">
        <v>335.6</v>
      </c>
      <c r="E23" s="26">
        <f t="shared" si="0"/>
        <v>23.971428571428575</v>
      </c>
      <c r="F23" s="26">
        <v>506.9</v>
      </c>
      <c r="G23" s="26">
        <f t="shared" si="1"/>
        <v>66.206352337739204</v>
      </c>
    </row>
    <row r="24" spans="1:7" s="5" customFormat="1" ht="51" outlineLevel="7" x14ac:dyDescent="0.2">
      <c r="A24" s="14" t="s">
        <v>37</v>
      </c>
      <c r="B24" s="12" t="s">
        <v>38</v>
      </c>
      <c r="C24" s="26">
        <v>829</v>
      </c>
      <c r="D24" s="26">
        <v>122.3</v>
      </c>
      <c r="E24" s="26">
        <f t="shared" si="0"/>
        <v>14.752714113389626</v>
      </c>
      <c r="F24" s="26">
        <v>182</v>
      </c>
      <c r="G24" s="26">
        <f t="shared" si="1"/>
        <v>67.19780219780219</v>
      </c>
    </row>
    <row r="25" spans="1:7" s="5" customFormat="1" ht="25.5" outlineLevel="7" x14ac:dyDescent="0.2">
      <c r="A25" s="14" t="s">
        <v>39</v>
      </c>
      <c r="B25" s="12" t="s">
        <v>40</v>
      </c>
      <c r="C25" s="26">
        <v>6000</v>
      </c>
      <c r="D25" s="26">
        <v>1239.2</v>
      </c>
      <c r="E25" s="26">
        <f t="shared" si="0"/>
        <v>20.653333333333336</v>
      </c>
      <c r="F25" s="26">
        <v>1478.7</v>
      </c>
      <c r="G25" s="26">
        <f t="shared" si="1"/>
        <v>83.80334077229999</v>
      </c>
    </row>
    <row r="26" spans="1:7" s="5" customFormat="1" ht="38.25" outlineLevel="7" x14ac:dyDescent="0.2">
      <c r="A26" s="14" t="s">
        <v>41</v>
      </c>
      <c r="B26" s="12" t="s">
        <v>42</v>
      </c>
      <c r="C26" s="26">
        <v>1700</v>
      </c>
      <c r="D26" s="26">
        <v>0</v>
      </c>
      <c r="E26" s="26">
        <f t="shared" si="0"/>
        <v>0</v>
      </c>
      <c r="F26" s="26">
        <v>0</v>
      </c>
      <c r="G26" s="26">
        <v>0</v>
      </c>
    </row>
    <row r="27" spans="1:7" s="5" customFormat="1" ht="63.75" outlineLevel="7" x14ac:dyDescent="0.2">
      <c r="A27" s="14" t="s">
        <v>233</v>
      </c>
      <c r="B27" s="12" t="s">
        <v>234</v>
      </c>
      <c r="C27" s="26">
        <v>2671</v>
      </c>
      <c r="D27" s="26">
        <v>777.1</v>
      </c>
      <c r="E27" s="26">
        <f t="shared" si="0"/>
        <v>29.093972295020592</v>
      </c>
      <c r="F27" s="26">
        <v>584.6</v>
      </c>
      <c r="G27" s="26">
        <f t="shared" si="1"/>
        <v>132.92849811837152</v>
      </c>
    </row>
    <row r="28" spans="1:7" s="5" customFormat="1" outlineLevel="1" x14ac:dyDescent="0.2">
      <c r="A28" s="8" t="s">
        <v>43</v>
      </c>
      <c r="B28" s="9" t="s">
        <v>44</v>
      </c>
      <c r="C28" s="25">
        <f>C29+C30+C31+C32</f>
        <v>1900</v>
      </c>
      <c r="D28" s="25">
        <f>D29+D30+D31+D32</f>
        <v>527.6</v>
      </c>
      <c r="E28" s="25">
        <f t="shared" si="0"/>
        <v>27.768421052631581</v>
      </c>
      <c r="F28" s="25">
        <f>F29+F30+F31+F32</f>
        <v>512.4</v>
      </c>
      <c r="G28" s="25">
        <f t="shared" si="1"/>
        <v>102.9664324746292</v>
      </c>
    </row>
    <row r="29" spans="1:7" s="5" customFormat="1" ht="25.5" outlineLevel="3" x14ac:dyDescent="0.2">
      <c r="A29" s="10" t="s">
        <v>45</v>
      </c>
      <c r="B29" s="11" t="s">
        <v>46</v>
      </c>
      <c r="C29" s="26">
        <v>494</v>
      </c>
      <c r="D29" s="26">
        <v>26.5</v>
      </c>
      <c r="E29" s="26">
        <f t="shared" si="0"/>
        <v>5.3643724696356276</v>
      </c>
      <c r="F29" s="26">
        <v>44.6</v>
      </c>
      <c r="G29" s="26">
        <f t="shared" si="1"/>
        <v>59.417040358744387</v>
      </c>
    </row>
    <row r="30" spans="1:7" s="5" customFormat="1" ht="25.5" outlineLevel="3" x14ac:dyDescent="0.2">
      <c r="A30" s="10" t="s">
        <v>47</v>
      </c>
      <c r="B30" s="11" t="s">
        <v>48</v>
      </c>
      <c r="C30" s="26">
        <v>0</v>
      </c>
      <c r="D30" s="26">
        <v>0</v>
      </c>
      <c r="E30" s="26">
        <v>0</v>
      </c>
      <c r="F30" s="26">
        <v>2.4</v>
      </c>
      <c r="G30" s="26">
        <f t="shared" si="1"/>
        <v>0</v>
      </c>
    </row>
    <row r="31" spans="1:7" s="5" customFormat="1" outlineLevel="3" x14ac:dyDescent="0.2">
      <c r="A31" s="10" t="s">
        <v>49</v>
      </c>
      <c r="B31" s="11" t="s">
        <v>50</v>
      </c>
      <c r="C31" s="26">
        <v>512.4</v>
      </c>
      <c r="D31" s="26">
        <v>78.3</v>
      </c>
      <c r="E31" s="26">
        <f t="shared" si="0"/>
        <v>15.281030444964872</v>
      </c>
      <c r="F31" s="26">
        <v>79.7</v>
      </c>
      <c r="G31" s="26">
        <f t="shared" si="1"/>
        <v>98.243412797992463</v>
      </c>
    </row>
    <row r="32" spans="1:7" s="5" customFormat="1" outlineLevel="3" x14ac:dyDescent="0.2">
      <c r="A32" s="10" t="s">
        <v>51</v>
      </c>
      <c r="B32" s="11" t="s">
        <v>52</v>
      </c>
      <c r="C32" s="26">
        <v>893.6</v>
      </c>
      <c r="D32" s="26">
        <v>422.8</v>
      </c>
      <c r="E32" s="26">
        <f t="shared" si="0"/>
        <v>47.314234556848703</v>
      </c>
      <c r="F32" s="26">
        <v>385.7</v>
      </c>
      <c r="G32" s="26">
        <f t="shared" si="1"/>
        <v>109.61887477313977</v>
      </c>
    </row>
    <row r="33" spans="1:7" s="5" customFormat="1" outlineLevel="1" x14ac:dyDescent="0.2">
      <c r="A33" s="8" t="s">
        <v>53</v>
      </c>
      <c r="B33" s="9" t="s">
        <v>232</v>
      </c>
      <c r="C33" s="25">
        <v>12379</v>
      </c>
      <c r="D33" s="25">
        <v>3058.1</v>
      </c>
      <c r="E33" s="25">
        <f t="shared" si="0"/>
        <v>24.703934081912916</v>
      </c>
      <c r="F33" s="25">
        <v>2730</v>
      </c>
      <c r="G33" s="25">
        <f t="shared" si="1"/>
        <v>112.01831501831501</v>
      </c>
    </row>
    <row r="34" spans="1:7" s="5" customFormat="1" outlineLevel="1" x14ac:dyDescent="0.2">
      <c r="A34" s="8" t="s">
        <v>54</v>
      </c>
      <c r="B34" s="9" t="s">
        <v>55</v>
      </c>
      <c r="C34" s="25">
        <f>C35+C36+C37+C38</f>
        <v>9560</v>
      </c>
      <c r="D34" s="25">
        <f>D35+D36+D37+D38</f>
        <v>3405.5</v>
      </c>
      <c r="E34" s="25">
        <f t="shared" si="0"/>
        <v>35.622384937238493</v>
      </c>
      <c r="F34" s="25">
        <f>F35+F36+F37+F38</f>
        <v>5250.7999999999993</v>
      </c>
      <c r="G34" s="25">
        <f t="shared" si="1"/>
        <v>64.856783728193818</v>
      </c>
    </row>
    <row r="35" spans="1:7" s="5" customFormat="1" ht="63.75" outlineLevel="7" x14ac:dyDescent="0.2">
      <c r="A35" s="27" t="s">
        <v>212</v>
      </c>
      <c r="B35" s="28" t="s">
        <v>56</v>
      </c>
      <c r="C35" s="26">
        <v>3500</v>
      </c>
      <c r="D35" s="26">
        <v>2362.8000000000002</v>
      </c>
      <c r="E35" s="26">
        <f t="shared" si="0"/>
        <v>67.508571428571429</v>
      </c>
      <c r="F35" s="26">
        <v>2157.6999999999998</v>
      </c>
      <c r="G35" s="26">
        <f t="shared" si="1"/>
        <v>109.50549195903048</v>
      </c>
    </row>
    <row r="36" spans="1:7" s="5" customFormat="1" ht="63.75" hidden="1" outlineLevel="7" x14ac:dyDescent="0.2">
      <c r="A36" s="27" t="s">
        <v>214</v>
      </c>
      <c r="B36" s="29" t="s">
        <v>181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</row>
    <row r="37" spans="1:7" s="5" customFormat="1" ht="38.25" outlineLevel="7" x14ac:dyDescent="0.2">
      <c r="A37" s="27" t="s">
        <v>213</v>
      </c>
      <c r="B37" s="30" t="s">
        <v>57</v>
      </c>
      <c r="C37" s="26">
        <v>5960</v>
      </c>
      <c r="D37" s="26">
        <v>1002</v>
      </c>
      <c r="E37" s="26">
        <f t="shared" si="0"/>
        <v>16.812080536912752</v>
      </c>
      <c r="F37" s="26">
        <v>3093.1</v>
      </c>
      <c r="G37" s="26">
        <f t="shared" si="1"/>
        <v>32.394684943907407</v>
      </c>
    </row>
    <row r="38" spans="1:7" s="5" customFormat="1" ht="63.75" outlineLevel="7" x14ac:dyDescent="0.2">
      <c r="A38" s="16" t="s">
        <v>191</v>
      </c>
      <c r="B38" s="12" t="s">
        <v>204</v>
      </c>
      <c r="C38" s="26">
        <v>100</v>
      </c>
      <c r="D38" s="26">
        <v>40.700000000000003</v>
      </c>
      <c r="E38" s="26">
        <f t="shared" si="0"/>
        <v>40.700000000000003</v>
      </c>
      <c r="F38" s="26">
        <v>0</v>
      </c>
      <c r="G38" s="26">
        <v>0</v>
      </c>
    </row>
    <row r="39" spans="1:7" s="5" customFormat="1" outlineLevel="1" x14ac:dyDescent="0.2">
      <c r="A39" s="8" t="s">
        <v>58</v>
      </c>
      <c r="B39" s="9" t="s">
        <v>59</v>
      </c>
      <c r="C39" s="25">
        <v>6000</v>
      </c>
      <c r="D39" s="25">
        <v>1648.1</v>
      </c>
      <c r="E39" s="25">
        <f t="shared" si="0"/>
        <v>27.468333333333334</v>
      </c>
      <c r="F39" s="25">
        <v>1253.8</v>
      </c>
      <c r="G39" s="25">
        <f t="shared" si="1"/>
        <v>131.44839687350455</v>
      </c>
    </row>
    <row r="40" spans="1:7" s="5" customFormat="1" outlineLevel="1" x14ac:dyDescent="0.2">
      <c r="A40" s="8" t="s">
        <v>60</v>
      </c>
      <c r="B40" s="9" t="s">
        <v>61</v>
      </c>
      <c r="C40" s="25">
        <f>C41+C42</f>
        <v>0</v>
      </c>
      <c r="D40" s="25">
        <f>D41+D42</f>
        <v>68.3</v>
      </c>
      <c r="E40" s="25">
        <v>0</v>
      </c>
      <c r="F40" s="25">
        <f>F41+F42</f>
        <v>0</v>
      </c>
      <c r="G40" s="25">
        <v>0</v>
      </c>
    </row>
    <row r="41" spans="1:7" s="5" customFormat="1" outlineLevel="7" x14ac:dyDescent="0.2">
      <c r="A41" s="14" t="s">
        <v>221</v>
      </c>
      <c r="B41" s="11" t="s">
        <v>219</v>
      </c>
      <c r="C41" s="26">
        <v>0</v>
      </c>
      <c r="D41" s="26">
        <v>68.3</v>
      </c>
      <c r="E41" s="26">
        <v>0</v>
      </c>
      <c r="F41" s="26">
        <v>0</v>
      </c>
      <c r="G41" s="26">
        <v>0</v>
      </c>
    </row>
    <row r="42" spans="1:7" s="5" customFormat="1" hidden="1" outlineLevel="7" x14ac:dyDescent="0.2">
      <c r="A42" s="14" t="s">
        <v>220</v>
      </c>
      <c r="B42" s="11" t="s">
        <v>61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</row>
    <row r="43" spans="1:7" s="5" customFormat="1" x14ac:dyDescent="0.2">
      <c r="A43" s="8" t="s">
        <v>62</v>
      </c>
      <c r="B43" s="9" t="s">
        <v>63</v>
      </c>
      <c r="C43" s="25">
        <f>C44+C76+C75</f>
        <v>730307.79999999981</v>
      </c>
      <c r="D43" s="25">
        <f>D44+D76+D75</f>
        <v>154994.20000000001</v>
      </c>
      <c r="E43" s="25">
        <f t="shared" si="0"/>
        <v>21.223133588330846</v>
      </c>
      <c r="F43" s="25">
        <f>F44+F76+F75</f>
        <v>180948.8</v>
      </c>
      <c r="G43" s="25">
        <f t="shared" si="1"/>
        <v>85.656384568452523</v>
      </c>
    </row>
    <row r="44" spans="1:7" s="5" customFormat="1" ht="25.5" outlineLevel="1" x14ac:dyDescent="0.2">
      <c r="A44" s="8" t="s">
        <v>64</v>
      </c>
      <c r="B44" s="9" t="s">
        <v>65</v>
      </c>
      <c r="C44" s="25">
        <f>C45+C46+C51</f>
        <v>730307.79999999981</v>
      </c>
      <c r="D44" s="25">
        <f>D45+D46+D51</f>
        <v>155678.80000000002</v>
      </c>
      <c r="E44" s="25">
        <f t="shared" si="0"/>
        <v>21.316874884808851</v>
      </c>
      <c r="F44" s="25">
        <f>F45+F46+F51+F73</f>
        <v>181172.59999999998</v>
      </c>
      <c r="G44" s="25">
        <f t="shared" si="1"/>
        <v>85.928446133686904</v>
      </c>
    </row>
    <row r="45" spans="1:7" s="5" customFormat="1" outlineLevel="1" x14ac:dyDescent="0.2">
      <c r="A45" s="8" t="s">
        <v>189</v>
      </c>
      <c r="B45" s="9" t="s">
        <v>222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s="5" customFormat="1" ht="25.5" outlineLevel="2" x14ac:dyDescent="0.2">
      <c r="A46" s="8" t="s">
        <v>190</v>
      </c>
      <c r="B46" s="13" t="s">
        <v>205</v>
      </c>
      <c r="C46" s="31">
        <f>C47+C48+C49+C50</f>
        <v>30275.500000000004</v>
      </c>
      <c r="D46" s="31">
        <f>D47+D48+D49+D50</f>
        <v>0</v>
      </c>
      <c r="E46" s="25">
        <f t="shared" si="0"/>
        <v>0</v>
      </c>
      <c r="F46" s="31">
        <f>F47+F48+F49+F50</f>
        <v>0</v>
      </c>
      <c r="G46" s="25">
        <v>0</v>
      </c>
    </row>
    <row r="47" spans="1:7" s="5" customFormat="1" ht="38.25" outlineLevel="2" x14ac:dyDescent="0.2">
      <c r="A47" s="10" t="s">
        <v>228</v>
      </c>
      <c r="B47" s="12" t="s">
        <v>229</v>
      </c>
      <c r="C47" s="45">
        <v>19287</v>
      </c>
      <c r="D47" s="45">
        <v>0</v>
      </c>
      <c r="E47" s="26">
        <f t="shared" si="0"/>
        <v>0</v>
      </c>
      <c r="F47" s="26">
        <v>0</v>
      </c>
      <c r="G47" s="26">
        <v>0</v>
      </c>
    </row>
    <row r="48" spans="1:7" s="5" customFormat="1" ht="25.5" outlineLevel="2" x14ac:dyDescent="0.2">
      <c r="A48" s="10" t="s">
        <v>200</v>
      </c>
      <c r="B48" s="11" t="s">
        <v>201</v>
      </c>
      <c r="C48" s="26">
        <v>3390.9</v>
      </c>
      <c r="D48" s="26">
        <v>0</v>
      </c>
      <c r="E48" s="26">
        <f t="shared" si="0"/>
        <v>0</v>
      </c>
      <c r="F48" s="26">
        <v>0</v>
      </c>
      <c r="G48" s="26">
        <v>0</v>
      </c>
    </row>
    <row r="49" spans="1:7" s="5" customFormat="1" ht="38.25" outlineLevel="7" x14ac:dyDescent="0.2">
      <c r="A49" s="10" t="s">
        <v>174</v>
      </c>
      <c r="B49" s="11" t="s">
        <v>69</v>
      </c>
      <c r="C49" s="26">
        <v>7149.7</v>
      </c>
      <c r="D49" s="26">
        <v>0</v>
      </c>
      <c r="E49" s="26">
        <f t="shared" si="0"/>
        <v>0</v>
      </c>
      <c r="F49" s="26">
        <v>0</v>
      </c>
      <c r="G49" s="26">
        <v>0</v>
      </c>
    </row>
    <row r="50" spans="1:7" s="5" customFormat="1" ht="38.25" outlineLevel="7" x14ac:dyDescent="0.2">
      <c r="A50" s="32" t="s">
        <v>182</v>
      </c>
      <c r="B50" s="33" t="s">
        <v>183</v>
      </c>
      <c r="C50" s="26">
        <v>447.9</v>
      </c>
      <c r="D50" s="26">
        <v>0</v>
      </c>
      <c r="E50" s="26">
        <f t="shared" si="0"/>
        <v>0</v>
      </c>
      <c r="F50" s="26">
        <v>0</v>
      </c>
      <c r="G50" s="26">
        <v>0</v>
      </c>
    </row>
    <row r="51" spans="1:7" s="5" customFormat="1" outlineLevel="2" x14ac:dyDescent="0.2">
      <c r="A51" s="8" t="s">
        <v>66</v>
      </c>
      <c r="B51" s="9" t="s">
        <v>206</v>
      </c>
      <c r="C51" s="25">
        <f>C52+C54+C55+C56+C57+C58+C59+C60+C61+C62+C63+C64+C65+C66+C67+C68+C69+C70+C71+C72</f>
        <v>700032.29999999981</v>
      </c>
      <c r="D51" s="25">
        <f>D52+D54+D55+D56+D57+D58+D59+D60+D61+D62+D63+D64+D65+D66+D67+D68+D69+D70+D71+D72</f>
        <v>155678.80000000002</v>
      </c>
      <c r="E51" s="25">
        <f t="shared" si="0"/>
        <v>22.238802409545968</v>
      </c>
      <c r="F51" s="25">
        <f>F52+F53+F54+F55+F56+F57+F58+F59+F60+F61+F62+F63+F64+F65+F66+F67+F68+F69+F70+F71+F72</f>
        <v>181127.19999999998</v>
      </c>
      <c r="G51" s="25">
        <f t="shared" si="1"/>
        <v>85.949984320411303</v>
      </c>
    </row>
    <row r="52" spans="1:7" s="7" customFormat="1" ht="51" outlineLevel="2" x14ac:dyDescent="0.2">
      <c r="A52" s="10" t="s">
        <v>159</v>
      </c>
      <c r="B52" s="12" t="s">
        <v>70</v>
      </c>
      <c r="C52" s="26">
        <v>4580.2</v>
      </c>
      <c r="D52" s="26">
        <v>1385.2</v>
      </c>
      <c r="E52" s="26">
        <f t="shared" si="0"/>
        <v>30.24322082005153</v>
      </c>
      <c r="F52" s="26">
        <v>1871.8</v>
      </c>
      <c r="G52" s="26">
        <f t="shared" si="1"/>
        <v>74.003632866759276</v>
      </c>
    </row>
    <row r="53" spans="1:7" s="7" customFormat="1" ht="38.25" outlineLevel="2" x14ac:dyDescent="0.2">
      <c r="A53" s="10" t="s">
        <v>235</v>
      </c>
      <c r="B53" s="12" t="s">
        <v>236</v>
      </c>
      <c r="C53" s="26">
        <v>0</v>
      </c>
      <c r="D53" s="26">
        <v>0</v>
      </c>
      <c r="E53" s="26">
        <v>0</v>
      </c>
      <c r="F53" s="26">
        <v>670.9</v>
      </c>
      <c r="G53" s="26">
        <f t="shared" si="1"/>
        <v>0</v>
      </c>
    </row>
    <row r="54" spans="1:7" s="7" customFormat="1" ht="25.5" outlineLevel="2" x14ac:dyDescent="0.2">
      <c r="A54" s="10" t="s">
        <v>160</v>
      </c>
      <c r="B54" s="12" t="s">
        <v>71</v>
      </c>
      <c r="C54" s="26">
        <v>38560</v>
      </c>
      <c r="D54" s="26">
        <v>18416.900000000001</v>
      </c>
      <c r="E54" s="26">
        <f t="shared" si="0"/>
        <v>47.761670124481334</v>
      </c>
      <c r="F54" s="26">
        <v>9981.2000000000007</v>
      </c>
      <c r="G54" s="26">
        <f t="shared" si="1"/>
        <v>184.51588987296117</v>
      </c>
    </row>
    <row r="55" spans="1:7" s="7" customFormat="1" ht="63.75" outlineLevel="2" x14ac:dyDescent="0.2">
      <c r="A55" s="10" t="s">
        <v>161</v>
      </c>
      <c r="B55" s="15" t="s">
        <v>75</v>
      </c>
      <c r="C55" s="26">
        <v>14780.4</v>
      </c>
      <c r="D55" s="26">
        <v>3256.2</v>
      </c>
      <c r="E55" s="26">
        <f t="shared" si="0"/>
        <v>22.030526914021269</v>
      </c>
      <c r="F55" s="26">
        <v>1142.9000000000001</v>
      </c>
      <c r="G55" s="26">
        <f t="shared" si="1"/>
        <v>284.90681599440018</v>
      </c>
    </row>
    <row r="56" spans="1:7" s="7" customFormat="1" ht="63.75" outlineLevel="2" x14ac:dyDescent="0.2">
      <c r="A56" s="10" t="s">
        <v>162</v>
      </c>
      <c r="B56" s="15" t="s">
        <v>76</v>
      </c>
      <c r="C56" s="26">
        <v>4262.3999999999996</v>
      </c>
      <c r="D56" s="26">
        <v>1000</v>
      </c>
      <c r="E56" s="26">
        <f t="shared" si="0"/>
        <v>23.460960960960964</v>
      </c>
      <c r="F56" s="26">
        <v>700</v>
      </c>
      <c r="G56" s="26">
        <f t="shared" si="1"/>
        <v>142.85714285714286</v>
      </c>
    </row>
    <row r="57" spans="1:7" s="7" customFormat="1" ht="38.25" outlineLevel="2" x14ac:dyDescent="0.2">
      <c r="A57" s="10" t="s">
        <v>163</v>
      </c>
      <c r="B57" s="12" t="s">
        <v>77</v>
      </c>
      <c r="C57" s="26">
        <v>666.1</v>
      </c>
      <c r="D57" s="26">
        <v>166.5</v>
      </c>
      <c r="E57" s="26">
        <f t="shared" si="0"/>
        <v>24.996246809788321</v>
      </c>
      <c r="F57" s="26">
        <v>166.7</v>
      </c>
      <c r="G57" s="26">
        <f t="shared" si="1"/>
        <v>99.880023995200958</v>
      </c>
    </row>
    <row r="58" spans="1:7" s="7" customFormat="1" ht="25.5" outlineLevel="2" x14ac:dyDescent="0.2">
      <c r="A58" s="10" t="s">
        <v>164</v>
      </c>
      <c r="B58" s="12" t="s">
        <v>78</v>
      </c>
      <c r="C58" s="26">
        <v>687.7</v>
      </c>
      <c r="D58" s="26">
        <v>171.9</v>
      </c>
      <c r="E58" s="26">
        <f t="shared" si="0"/>
        <v>24.996364693907225</v>
      </c>
      <c r="F58" s="26">
        <v>171.9</v>
      </c>
      <c r="G58" s="26">
        <f t="shared" si="1"/>
        <v>100</v>
      </c>
    </row>
    <row r="59" spans="1:7" s="7" customFormat="1" ht="25.5" outlineLevel="2" x14ac:dyDescent="0.2">
      <c r="A59" s="10" t="s">
        <v>165</v>
      </c>
      <c r="B59" s="12" t="s">
        <v>79</v>
      </c>
      <c r="C59" s="26">
        <v>3311</v>
      </c>
      <c r="D59" s="26">
        <v>827.7</v>
      </c>
      <c r="E59" s="26">
        <f t="shared" si="0"/>
        <v>24.998489882210816</v>
      </c>
      <c r="F59" s="26">
        <v>1835</v>
      </c>
      <c r="G59" s="26">
        <f t="shared" si="1"/>
        <v>45.106267029972749</v>
      </c>
    </row>
    <row r="60" spans="1:7" s="7" customFormat="1" ht="38.25" outlineLevel="2" x14ac:dyDescent="0.2">
      <c r="A60" s="10" t="s">
        <v>166</v>
      </c>
      <c r="B60" s="12" t="s">
        <v>184</v>
      </c>
      <c r="C60" s="26">
        <v>16618.900000000001</v>
      </c>
      <c r="D60" s="26">
        <v>5851</v>
      </c>
      <c r="E60" s="26">
        <f t="shared" si="0"/>
        <v>35.206902983952006</v>
      </c>
      <c r="F60" s="26">
        <v>4451.3</v>
      </c>
      <c r="G60" s="26">
        <f t="shared" si="1"/>
        <v>131.44474647855682</v>
      </c>
    </row>
    <row r="61" spans="1:7" s="7" customFormat="1" ht="38.25" outlineLevel="2" x14ac:dyDescent="0.2">
      <c r="A61" s="10" t="s">
        <v>167</v>
      </c>
      <c r="B61" s="12" t="s">
        <v>80</v>
      </c>
      <c r="C61" s="26">
        <v>162371.1</v>
      </c>
      <c r="D61" s="26">
        <v>31506.2</v>
      </c>
      <c r="E61" s="26">
        <f t="shared" si="0"/>
        <v>19.403822478261219</v>
      </c>
      <c r="F61" s="26">
        <v>37711.599999999999</v>
      </c>
      <c r="G61" s="26">
        <f t="shared" si="1"/>
        <v>83.545116091600462</v>
      </c>
    </row>
    <row r="62" spans="1:7" s="7" customFormat="1" ht="38.25" outlineLevel="2" x14ac:dyDescent="0.2">
      <c r="A62" s="10" t="s">
        <v>218</v>
      </c>
      <c r="B62" s="12" t="s">
        <v>81</v>
      </c>
      <c r="C62" s="26">
        <v>374843.1</v>
      </c>
      <c r="D62" s="26">
        <v>78280.899999999994</v>
      </c>
      <c r="E62" s="26">
        <f t="shared" si="0"/>
        <v>20.883644383476714</v>
      </c>
      <c r="F62" s="26">
        <v>104026.7</v>
      </c>
      <c r="G62" s="26">
        <f t="shared" si="1"/>
        <v>75.250776963990972</v>
      </c>
    </row>
    <row r="63" spans="1:7" s="7" customFormat="1" ht="51" outlineLevel="2" x14ac:dyDescent="0.2">
      <c r="A63" s="10" t="s">
        <v>202</v>
      </c>
      <c r="B63" s="12" t="s">
        <v>203</v>
      </c>
      <c r="C63" s="26">
        <v>30504.799999999999</v>
      </c>
      <c r="D63" s="26">
        <v>6109.1</v>
      </c>
      <c r="E63" s="26">
        <f t="shared" si="0"/>
        <v>20.026684325089825</v>
      </c>
      <c r="F63" s="26">
        <v>9369.7999999999993</v>
      </c>
      <c r="G63" s="26">
        <f t="shared" si="1"/>
        <v>65.199897543170621</v>
      </c>
    </row>
    <row r="64" spans="1:7" s="7" customFormat="1" ht="76.5" outlineLevel="2" x14ac:dyDescent="0.2">
      <c r="A64" s="10" t="s">
        <v>168</v>
      </c>
      <c r="B64" s="15" t="s">
        <v>82</v>
      </c>
      <c r="C64" s="26">
        <v>99.6</v>
      </c>
      <c r="D64" s="26">
        <v>40</v>
      </c>
      <c r="E64" s="26">
        <f t="shared" si="0"/>
        <v>40.160642570281126</v>
      </c>
      <c r="F64" s="26">
        <v>45</v>
      </c>
      <c r="G64" s="26">
        <f t="shared" si="1"/>
        <v>88.888888888888886</v>
      </c>
    </row>
    <row r="65" spans="1:7" s="7" customFormat="1" ht="76.5" outlineLevel="2" x14ac:dyDescent="0.2">
      <c r="A65" s="10" t="s">
        <v>175</v>
      </c>
      <c r="B65" s="15" t="s">
        <v>83</v>
      </c>
      <c r="C65" s="26">
        <v>2323.1999999999998</v>
      </c>
      <c r="D65" s="26">
        <v>0</v>
      </c>
      <c r="E65" s="26">
        <f t="shared" si="0"/>
        <v>0</v>
      </c>
      <c r="F65" s="26">
        <v>0</v>
      </c>
      <c r="G65" s="26">
        <v>0</v>
      </c>
    </row>
    <row r="66" spans="1:7" s="7" customFormat="1" ht="63.75" outlineLevel="3" x14ac:dyDescent="0.2">
      <c r="A66" s="10" t="s">
        <v>176</v>
      </c>
      <c r="B66" s="15" t="s">
        <v>84</v>
      </c>
      <c r="C66" s="26">
        <v>228</v>
      </c>
      <c r="D66" s="26">
        <v>0</v>
      </c>
      <c r="E66" s="26">
        <f t="shared" si="0"/>
        <v>0</v>
      </c>
      <c r="F66" s="26">
        <v>213.5</v>
      </c>
      <c r="G66" s="26">
        <f t="shared" si="1"/>
        <v>0</v>
      </c>
    </row>
    <row r="67" spans="1:7" s="7" customFormat="1" ht="38.25" outlineLevel="7" x14ac:dyDescent="0.2">
      <c r="A67" s="14" t="s">
        <v>169</v>
      </c>
      <c r="B67" s="12" t="s">
        <v>85</v>
      </c>
      <c r="C67" s="26">
        <v>888.7</v>
      </c>
      <c r="D67" s="26">
        <v>222</v>
      </c>
      <c r="E67" s="26">
        <f t="shared" si="0"/>
        <v>24.980308315517046</v>
      </c>
      <c r="F67" s="26">
        <v>223.8</v>
      </c>
      <c r="G67" s="26">
        <f t="shared" si="1"/>
        <v>99.195710455764072</v>
      </c>
    </row>
    <row r="68" spans="1:7" s="7" customFormat="1" ht="38.25" outlineLevel="3" x14ac:dyDescent="0.2">
      <c r="A68" s="10" t="s">
        <v>170</v>
      </c>
      <c r="B68" s="12" t="s">
        <v>86</v>
      </c>
      <c r="C68" s="26">
        <v>580.70000000000005</v>
      </c>
      <c r="D68" s="26">
        <v>145.19999999999999</v>
      </c>
      <c r="E68" s="26">
        <f t="shared" si="0"/>
        <v>25.004305148958149</v>
      </c>
      <c r="F68" s="26">
        <v>145.1</v>
      </c>
      <c r="G68" s="26">
        <f t="shared" si="1"/>
        <v>100.06891798759476</v>
      </c>
    </row>
    <row r="69" spans="1:7" s="7" customFormat="1" ht="25.5" outlineLevel="2" x14ac:dyDescent="0.2">
      <c r="A69" s="10" t="s">
        <v>173</v>
      </c>
      <c r="B69" s="12" t="s">
        <v>74</v>
      </c>
      <c r="C69" s="26">
        <v>20318</v>
      </c>
      <c r="D69" s="26">
        <v>4700</v>
      </c>
      <c r="E69" s="26">
        <f t="shared" si="0"/>
        <v>23.13219805098927</v>
      </c>
      <c r="F69" s="26">
        <v>4800</v>
      </c>
      <c r="G69" s="26">
        <f t="shared" si="1"/>
        <v>97.916666666666657</v>
      </c>
    </row>
    <row r="70" spans="1:7" s="7" customFormat="1" ht="38.25" outlineLevel="2" x14ac:dyDescent="0.2">
      <c r="A70" s="10" t="s">
        <v>172</v>
      </c>
      <c r="B70" s="12" t="s">
        <v>72</v>
      </c>
      <c r="C70" s="26">
        <v>10147</v>
      </c>
      <c r="D70" s="26">
        <v>2600</v>
      </c>
      <c r="E70" s="26">
        <f t="shared" si="0"/>
        <v>25.623336946880855</v>
      </c>
      <c r="F70" s="26">
        <v>3000</v>
      </c>
      <c r="G70" s="26">
        <f t="shared" si="1"/>
        <v>86.666666666666671</v>
      </c>
    </row>
    <row r="71" spans="1:7" s="7" customFormat="1" ht="63.75" outlineLevel="2" x14ac:dyDescent="0.2">
      <c r="A71" s="10" t="s">
        <v>171</v>
      </c>
      <c r="B71" s="15" t="s">
        <v>73</v>
      </c>
      <c r="C71" s="26">
        <v>12715.4</v>
      </c>
      <c r="D71" s="26">
        <v>1000</v>
      </c>
      <c r="E71" s="26">
        <f t="shared" ref="E71:E77" si="2">D71/C71*100</f>
        <v>7.8644792928260223</v>
      </c>
      <c r="F71" s="26">
        <v>600</v>
      </c>
      <c r="G71" s="26">
        <f t="shared" ref="G71:G77" si="3">D71/F71*100</f>
        <v>166.66666666666669</v>
      </c>
    </row>
    <row r="72" spans="1:7" s="7" customFormat="1" ht="51" outlineLevel="2" x14ac:dyDescent="0.2">
      <c r="A72" s="10" t="s">
        <v>230</v>
      </c>
      <c r="B72" s="15" t="s">
        <v>231</v>
      </c>
      <c r="C72" s="26">
        <v>1546</v>
      </c>
      <c r="D72" s="26">
        <v>0</v>
      </c>
      <c r="E72" s="26">
        <f t="shared" si="2"/>
        <v>0</v>
      </c>
      <c r="F72" s="26">
        <v>0</v>
      </c>
      <c r="G72" s="26">
        <v>0</v>
      </c>
    </row>
    <row r="73" spans="1:7" s="42" customFormat="1" outlineLevel="2" x14ac:dyDescent="0.2">
      <c r="A73" s="8"/>
      <c r="B73" s="41" t="s">
        <v>242</v>
      </c>
      <c r="C73" s="25"/>
      <c r="D73" s="25"/>
      <c r="E73" s="25">
        <v>0</v>
      </c>
      <c r="F73" s="25">
        <f>F74</f>
        <v>45.4</v>
      </c>
      <c r="G73" s="25">
        <f t="shared" si="3"/>
        <v>0</v>
      </c>
    </row>
    <row r="74" spans="1:7" s="7" customFormat="1" ht="51" outlineLevel="2" x14ac:dyDescent="0.2">
      <c r="A74" s="10" t="s">
        <v>240</v>
      </c>
      <c r="B74" s="15" t="s">
        <v>241</v>
      </c>
      <c r="C74" s="26"/>
      <c r="D74" s="26"/>
      <c r="E74" s="26">
        <v>0</v>
      </c>
      <c r="F74" s="26">
        <v>45.4</v>
      </c>
      <c r="G74" s="26">
        <f t="shared" si="3"/>
        <v>0</v>
      </c>
    </row>
    <row r="75" spans="1:7" s="46" customFormat="1" outlineLevel="2" x14ac:dyDescent="0.2">
      <c r="A75" s="8" t="s">
        <v>244</v>
      </c>
      <c r="B75" s="41" t="s">
        <v>243</v>
      </c>
      <c r="C75" s="25">
        <v>0</v>
      </c>
      <c r="D75" s="25">
        <v>37</v>
      </c>
      <c r="E75" s="25">
        <v>0</v>
      </c>
      <c r="F75" s="25"/>
      <c r="G75" s="25">
        <v>0</v>
      </c>
    </row>
    <row r="76" spans="1:7" s="6" customFormat="1" ht="25.5" outlineLevel="1" x14ac:dyDescent="0.2">
      <c r="A76" s="8" t="s">
        <v>67</v>
      </c>
      <c r="B76" s="13" t="s">
        <v>68</v>
      </c>
      <c r="C76" s="25">
        <v>0</v>
      </c>
      <c r="D76" s="25">
        <v>-721.6</v>
      </c>
      <c r="E76" s="25">
        <v>0</v>
      </c>
      <c r="F76" s="25">
        <v>-223.8</v>
      </c>
      <c r="G76" s="25">
        <f t="shared" si="3"/>
        <v>322.43074173369075</v>
      </c>
    </row>
    <row r="77" spans="1:7" s="5" customFormat="1" x14ac:dyDescent="0.2">
      <c r="A77" s="17" t="s">
        <v>0</v>
      </c>
      <c r="B77" s="18" t="s">
        <v>157</v>
      </c>
      <c r="C77" s="34">
        <f>C6+C43</f>
        <v>1530134.7999999998</v>
      </c>
      <c r="D77" s="34">
        <f>D6+D43</f>
        <v>302174</v>
      </c>
      <c r="E77" s="25">
        <f t="shared" si="2"/>
        <v>19.748194734215577</v>
      </c>
      <c r="F77" s="34">
        <f>F6+F43</f>
        <v>332344.79999999993</v>
      </c>
      <c r="G77" s="25">
        <f t="shared" si="3"/>
        <v>90.921837802186175</v>
      </c>
    </row>
    <row r="78" spans="1:7" s="6" customFormat="1" x14ac:dyDescent="0.2">
      <c r="A78" s="19"/>
      <c r="B78" s="35" t="s">
        <v>88</v>
      </c>
      <c r="C78" s="43"/>
      <c r="D78" s="43"/>
      <c r="E78" s="25"/>
      <c r="F78" s="43"/>
      <c r="G78" s="25"/>
    </row>
    <row r="79" spans="1:7" s="6" customFormat="1" outlineLevel="3" x14ac:dyDescent="0.2">
      <c r="A79" s="8" t="s">
        <v>89</v>
      </c>
      <c r="B79" s="9" t="s">
        <v>90</v>
      </c>
      <c r="C79" s="25">
        <f>C80+C82+C84+C88+C91+C92+C90+C86</f>
        <v>173305.2</v>
      </c>
      <c r="D79" s="25">
        <f t="shared" ref="D79:F79" si="4">D80+D82+D84+D88+D91+D92+D90+D86</f>
        <v>40270.5</v>
      </c>
      <c r="E79" s="25">
        <f t="shared" ref="E79:E137" si="5">D79/C79*100</f>
        <v>23.236752272868902</v>
      </c>
      <c r="F79" s="25">
        <f t="shared" si="4"/>
        <v>36577.899999999994</v>
      </c>
      <c r="G79" s="25">
        <f t="shared" ref="G79:G137" si="6">D79/F79*100</f>
        <v>110.09516675369555</v>
      </c>
    </row>
    <row r="80" spans="1:7" s="5" customFormat="1" ht="25.5" outlineLevel="3" x14ac:dyDescent="0.2">
      <c r="A80" s="10" t="s">
        <v>91</v>
      </c>
      <c r="B80" s="11" t="s">
        <v>92</v>
      </c>
      <c r="C80" s="26">
        <v>1713.2</v>
      </c>
      <c r="D80" s="26">
        <v>377.2</v>
      </c>
      <c r="E80" s="26">
        <f t="shared" si="5"/>
        <v>22.017277609152462</v>
      </c>
      <c r="F80" s="26">
        <v>334.5</v>
      </c>
      <c r="G80" s="26">
        <f t="shared" si="6"/>
        <v>112.76532137518684</v>
      </c>
    </row>
    <row r="81" spans="1:7" s="4" customFormat="1" ht="13.5" outlineLevel="3" x14ac:dyDescent="0.2">
      <c r="A81" s="3"/>
      <c r="B81" s="21" t="s">
        <v>93</v>
      </c>
      <c r="C81" s="40">
        <v>1713.2</v>
      </c>
      <c r="D81" s="40">
        <v>377.2</v>
      </c>
      <c r="E81" s="36">
        <f t="shared" si="5"/>
        <v>22.017277609152462</v>
      </c>
      <c r="F81" s="40">
        <v>334.5</v>
      </c>
      <c r="G81" s="36">
        <f t="shared" si="6"/>
        <v>112.76532137518684</v>
      </c>
    </row>
    <row r="82" spans="1:7" s="5" customFormat="1" ht="38.25" outlineLevel="3" x14ac:dyDescent="0.2">
      <c r="A82" s="10" t="s">
        <v>94</v>
      </c>
      <c r="B82" s="22" t="s">
        <v>95</v>
      </c>
      <c r="C82" s="26">
        <v>1772.5</v>
      </c>
      <c r="D82" s="26">
        <v>304.2</v>
      </c>
      <c r="E82" s="26">
        <f t="shared" si="5"/>
        <v>17.162200282087447</v>
      </c>
      <c r="F82" s="26">
        <v>355.2</v>
      </c>
      <c r="G82" s="26">
        <f t="shared" si="6"/>
        <v>85.641891891891888</v>
      </c>
    </row>
    <row r="83" spans="1:7" s="4" customFormat="1" ht="13.5" outlineLevel="3" x14ac:dyDescent="0.2">
      <c r="A83" s="3"/>
      <c r="B83" s="21" t="s">
        <v>93</v>
      </c>
      <c r="C83" s="40">
        <v>1289</v>
      </c>
      <c r="D83" s="40">
        <v>226.4</v>
      </c>
      <c r="E83" s="36">
        <f t="shared" si="5"/>
        <v>17.564003103180763</v>
      </c>
      <c r="F83" s="40">
        <v>275.60000000000002</v>
      </c>
      <c r="G83" s="36">
        <f t="shared" si="6"/>
        <v>82.148040638606673</v>
      </c>
    </row>
    <row r="84" spans="1:7" s="5" customFormat="1" ht="38.25" outlineLevel="3" x14ac:dyDescent="0.2">
      <c r="A84" s="10" t="s">
        <v>96</v>
      </c>
      <c r="B84" s="22" t="s">
        <v>97</v>
      </c>
      <c r="C84" s="26">
        <v>36601.4</v>
      </c>
      <c r="D84" s="26">
        <v>9699.2000000000007</v>
      </c>
      <c r="E84" s="26">
        <f t="shared" si="5"/>
        <v>26.499532804756104</v>
      </c>
      <c r="F84" s="26">
        <v>10741.9</v>
      </c>
      <c r="G84" s="26">
        <f t="shared" si="6"/>
        <v>90.29315111851723</v>
      </c>
    </row>
    <row r="85" spans="1:7" s="4" customFormat="1" ht="13.5" outlineLevel="3" x14ac:dyDescent="0.2">
      <c r="A85" s="3"/>
      <c r="B85" s="21" t="s">
        <v>93</v>
      </c>
      <c r="C85" s="40">
        <v>29587.5</v>
      </c>
      <c r="D85" s="40">
        <v>9103.4</v>
      </c>
      <c r="E85" s="36">
        <f t="shared" si="5"/>
        <v>30.76772285593578</v>
      </c>
      <c r="F85" s="40">
        <v>10095.799999999999</v>
      </c>
      <c r="G85" s="36">
        <f t="shared" si="6"/>
        <v>90.170169773569214</v>
      </c>
    </row>
    <row r="86" spans="1:7" s="4" customFormat="1" outlineLevel="3" x14ac:dyDescent="0.2">
      <c r="A86" s="10" t="s">
        <v>209</v>
      </c>
      <c r="B86" s="22" t="s">
        <v>208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</row>
    <row r="87" spans="1:7" s="4" customFormat="1" ht="13.5" outlineLevel="3" x14ac:dyDescent="0.2">
      <c r="A87" s="3"/>
      <c r="B87" s="21" t="s">
        <v>93</v>
      </c>
      <c r="C87" s="40">
        <v>0</v>
      </c>
      <c r="D87" s="40">
        <v>0</v>
      </c>
      <c r="E87" s="36">
        <v>0</v>
      </c>
      <c r="F87" s="40">
        <v>0</v>
      </c>
      <c r="G87" s="36">
        <v>0</v>
      </c>
    </row>
    <row r="88" spans="1:7" s="5" customFormat="1" ht="25.5" outlineLevel="3" x14ac:dyDescent="0.2">
      <c r="A88" s="10" t="s">
        <v>98</v>
      </c>
      <c r="B88" s="22" t="s">
        <v>99</v>
      </c>
      <c r="C88" s="26">
        <v>9221.1</v>
      </c>
      <c r="D88" s="26">
        <v>1807.5</v>
      </c>
      <c r="E88" s="26">
        <f t="shared" si="5"/>
        <v>19.601782867553762</v>
      </c>
      <c r="F88" s="26">
        <v>2147.6999999999998</v>
      </c>
      <c r="G88" s="26">
        <f t="shared" si="6"/>
        <v>84.159798854588644</v>
      </c>
    </row>
    <row r="89" spans="1:7" s="4" customFormat="1" ht="13.5" outlineLevel="3" x14ac:dyDescent="0.2">
      <c r="A89" s="3"/>
      <c r="B89" s="21" t="s">
        <v>93</v>
      </c>
      <c r="C89" s="40">
        <v>8353.2999999999993</v>
      </c>
      <c r="D89" s="40">
        <v>1585.7</v>
      </c>
      <c r="E89" s="36">
        <f t="shared" si="5"/>
        <v>18.982916931033248</v>
      </c>
      <c r="F89" s="40">
        <v>1981.6</v>
      </c>
      <c r="G89" s="36">
        <f t="shared" si="6"/>
        <v>80.021194993944292</v>
      </c>
    </row>
    <row r="90" spans="1:7" s="4" customFormat="1" outlineLevel="3" x14ac:dyDescent="0.2">
      <c r="A90" s="10" t="s">
        <v>187</v>
      </c>
      <c r="B90" s="22" t="s">
        <v>188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</row>
    <row r="91" spans="1:7" s="5" customFormat="1" outlineLevel="3" x14ac:dyDescent="0.2">
      <c r="A91" s="10" t="s">
        <v>100</v>
      </c>
      <c r="B91" s="22" t="s">
        <v>101</v>
      </c>
      <c r="C91" s="26">
        <v>500</v>
      </c>
      <c r="D91" s="26">
        <v>0</v>
      </c>
      <c r="E91" s="26">
        <f t="shared" si="5"/>
        <v>0</v>
      </c>
      <c r="F91" s="26">
        <v>0</v>
      </c>
      <c r="G91" s="26">
        <v>0</v>
      </c>
    </row>
    <row r="92" spans="1:7" s="5" customFormat="1" outlineLevel="3" x14ac:dyDescent="0.2">
      <c r="A92" s="10" t="s">
        <v>102</v>
      </c>
      <c r="B92" s="22" t="s">
        <v>103</v>
      </c>
      <c r="C92" s="26">
        <v>123497</v>
      </c>
      <c r="D92" s="26">
        <v>28082.400000000001</v>
      </c>
      <c r="E92" s="26">
        <f t="shared" si="5"/>
        <v>22.739337797679298</v>
      </c>
      <c r="F92" s="26">
        <v>22998.6</v>
      </c>
      <c r="G92" s="26">
        <f t="shared" si="6"/>
        <v>122.10482377188178</v>
      </c>
    </row>
    <row r="93" spans="1:7" s="4" customFormat="1" ht="13.5" outlineLevel="3" x14ac:dyDescent="0.2">
      <c r="A93" s="3"/>
      <c r="B93" s="21" t="s">
        <v>93</v>
      </c>
      <c r="C93" s="40">
        <f>82875.4+7113.7</f>
        <v>89989.099999999991</v>
      </c>
      <c r="D93" s="40">
        <f>20370.5+1727.5</f>
        <v>22098</v>
      </c>
      <c r="E93" s="36">
        <f t="shared" si="5"/>
        <v>24.556307375004309</v>
      </c>
      <c r="F93" s="40">
        <v>16713.5</v>
      </c>
      <c r="G93" s="36">
        <f t="shared" si="6"/>
        <v>132.21647171448231</v>
      </c>
    </row>
    <row r="94" spans="1:7" s="6" customFormat="1" outlineLevel="3" x14ac:dyDescent="0.2">
      <c r="A94" s="8" t="s">
        <v>104</v>
      </c>
      <c r="B94" s="37" t="s">
        <v>105</v>
      </c>
      <c r="C94" s="25">
        <f>C96+C98</f>
        <v>13614.400000000001</v>
      </c>
      <c r="D94" s="25">
        <f>D96+D98</f>
        <v>3290.8</v>
      </c>
      <c r="E94" s="25">
        <f t="shared" si="5"/>
        <v>24.171465507110117</v>
      </c>
      <c r="F94" s="25">
        <f>F96+F98</f>
        <v>2072.1999999999998</v>
      </c>
      <c r="G94" s="25">
        <f t="shared" si="6"/>
        <v>158.80706495512018</v>
      </c>
    </row>
    <row r="95" spans="1:7" s="4" customFormat="1" ht="13.5" outlineLevel="3" x14ac:dyDescent="0.2">
      <c r="A95" s="3"/>
      <c r="B95" s="21" t="s">
        <v>93</v>
      </c>
      <c r="C95" s="40">
        <f>C97+C99</f>
        <v>5966.9</v>
      </c>
      <c r="D95" s="40">
        <f>D97+D99</f>
        <v>1353.7</v>
      </c>
      <c r="E95" s="36">
        <f t="shared" si="5"/>
        <v>22.686822303038433</v>
      </c>
      <c r="F95" s="40">
        <v>1470.6</v>
      </c>
      <c r="G95" s="36">
        <f t="shared" si="6"/>
        <v>92.050863593091265</v>
      </c>
    </row>
    <row r="96" spans="1:7" s="5" customFormat="1" ht="25.5" outlineLevel="3" x14ac:dyDescent="0.2">
      <c r="A96" s="10" t="s">
        <v>106</v>
      </c>
      <c r="B96" s="22" t="s">
        <v>107</v>
      </c>
      <c r="C96" s="26">
        <v>7063.8</v>
      </c>
      <c r="D96" s="26">
        <v>1876.9</v>
      </c>
      <c r="E96" s="26">
        <f t="shared" si="5"/>
        <v>26.570684334211048</v>
      </c>
      <c r="F96" s="26">
        <v>497.2</v>
      </c>
      <c r="G96" s="26">
        <f t="shared" si="6"/>
        <v>377.4939662107804</v>
      </c>
    </row>
    <row r="97" spans="1:7" s="4" customFormat="1" ht="13.5" outlineLevel="3" x14ac:dyDescent="0.2">
      <c r="A97" s="3"/>
      <c r="B97" s="21" t="s">
        <v>93</v>
      </c>
      <c r="C97" s="40">
        <v>937.2</v>
      </c>
      <c r="D97" s="40">
        <v>175.2</v>
      </c>
      <c r="E97" s="36">
        <f t="shared" si="5"/>
        <v>18.693982074263761</v>
      </c>
      <c r="F97" s="40">
        <v>173.6</v>
      </c>
      <c r="G97" s="36">
        <f t="shared" si="6"/>
        <v>100.92165898617512</v>
      </c>
    </row>
    <row r="98" spans="1:7" s="5" customFormat="1" ht="25.5" outlineLevel="3" x14ac:dyDescent="0.2">
      <c r="A98" s="10" t="s">
        <v>108</v>
      </c>
      <c r="B98" s="22" t="s">
        <v>109</v>
      </c>
      <c r="C98" s="26">
        <v>6550.6</v>
      </c>
      <c r="D98" s="26">
        <v>1413.9</v>
      </c>
      <c r="E98" s="26">
        <f t="shared" si="5"/>
        <v>21.584282355814736</v>
      </c>
      <c r="F98" s="26">
        <v>1575</v>
      </c>
      <c r="G98" s="26">
        <f t="shared" si="6"/>
        <v>89.771428571428586</v>
      </c>
    </row>
    <row r="99" spans="1:7" s="4" customFormat="1" ht="13.5" outlineLevel="3" x14ac:dyDescent="0.2">
      <c r="A99" s="3"/>
      <c r="B99" s="21" t="s">
        <v>93</v>
      </c>
      <c r="C99" s="40">
        <v>5029.7</v>
      </c>
      <c r="D99" s="40">
        <v>1178.5</v>
      </c>
      <c r="E99" s="36">
        <f t="shared" si="5"/>
        <v>23.430820923713146</v>
      </c>
      <c r="F99" s="40">
        <v>1297</v>
      </c>
      <c r="G99" s="36">
        <f t="shared" si="6"/>
        <v>90.86353122590593</v>
      </c>
    </row>
    <row r="100" spans="1:7" s="6" customFormat="1" outlineLevel="3" x14ac:dyDescent="0.2">
      <c r="A100" s="8" t="s">
        <v>110</v>
      </c>
      <c r="B100" s="37" t="s">
        <v>111</v>
      </c>
      <c r="C100" s="25">
        <f>C101+C103+C105</f>
        <v>76079.8</v>
      </c>
      <c r="D100" s="25">
        <f>D101+D103+D105</f>
        <v>12217.5</v>
      </c>
      <c r="E100" s="25">
        <f t="shared" si="5"/>
        <v>16.058796158770132</v>
      </c>
      <c r="F100" s="25">
        <f>F101+F103+F105</f>
        <v>8461.7000000000007</v>
      </c>
      <c r="G100" s="25">
        <f t="shared" si="6"/>
        <v>144.38587990592907</v>
      </c>
    </row>
    <row r="101" spans="1:7" s="5" customFormat="1" outlineLevel="3" x14ac:dyDescent="0.2">
      <c r="A101" s="10" t="s">
        <v>112</v>
      </c>
      <c r="B101" s="22" t="s">
        <v>113</v>
      </c>
      <c r="C101" s="26">
        <v>1774</v>
      </c>
      <c r="D101" s="26">
        <v>0</v>
      </c>
      <c r="E101" s="26">
        <f t="shared" si="5"/>
        <v>0</v>
      </c>
      <c r="F101" s="26">
        <v>64</v>
      </c>
      <c r="G101" s="26">
        <v>0</v>
      </c>
    </row>
    <row r="102" spans="1:7" s="4" customFormat="1" ht="13.5" outlineLevel="3" x14ac:dyDescent="0.2">
      <c r="A102" s="3"/>
      <c r="B102" s="21" t="s">
        <v>93</v>
      </c>
      <c r="C102" s="40">
        <v>208.3</v>
      </c>
      <c r="D102" s="40">
        <v>0</v>
      </c>
      <c r="E102" s="36">
        <f t="shared" si="5"/>
        <v>0</v>
      </c>
      <c r="F102" s="40">
        <v>0</v>
      </c>
      <c r="G102" s="36">
        <v>0</v>
      </c>
    </row>
    <row r="103" spans="1:7" s="5" customFormat="1" outlineLevel="3" x14ac:dyDescent="0.2">
      <c r="A103" s="10" t="s">
        <v>114</v>
      </c>
      <c r="B103" s="22" t="s">
        <v>115</v>
      </c>
      <c r="C103" s="26">
        <v>69740.800000000003</v>
      </c>
      <c r="D103" s="26">
        <v>12217.5</v>
      </c>
      <c r="E103" s="26">
        <f t="shared" si="5"/>
        <v>17.518439708176562</v>
      </c>
      <c r="F103" s="26">
        <v>8397.7000000000007</v>
      </c>
      <c r="G103" s="26">
        <f t="shared" si="6"/>
        <v>145.48626409612154</v>
      </c>
    </row>
    <row r="104" spans="1:7" s="4" customFormat="1" ht="13.5" outlineLevel="3" x14ac:dyDescent="0.2">
      <c r="A104" s="3"/>
      <c r="B104" s="21" t="s">
        <v>93</v>
      </c>
      <c r="C104" s="40">
        <v>18228</v>
      </c>
      <c r="D104" s="40">
        <v>4195.2</v>
      </c>
      <c r="E104" s="36">
        <f t="shared" si="5"/>
        <v>23.015141540487161</v>
      </c>
      <c r="F104" s="40">
        <v>4060.4</v>
      </c>
      <c r="G104" s="36">
        <f t="shared" si="6"/>
        <v>103.31986996355039</v>
      </c>
    </row>
    <row r="105" spans="1:7" s="5" customFormat="1" outlineLevel="3" x14ac:dyDescent="0.2">
      <c r="A105" s="10" t="s">
        <v>116</v>
      </c>
      <c r="B105" s="22" t="s">
        <v>117</v>
      </c>
      <c r="C105" s="26">
        <v>4565</v>
      </c>
      <c r="D105" s="26">
        <v>0</v>
      </c>
      <c r="E105" s="26">
        <f t="shared" si="5"/>
        <v>0</v>
      </c>
      <c r="F105" s="26">
        <v>0</v>
      </c>
      <c r="G105" s="26">
        <v>0</v>
      </c>
    </row>
    <row r="106" spans="1:7" s="6" customFormat="1" outlineLevel="3" x14ac:dyDescent="0.2">
      <c r="A106" s="8" t="s">
        <v>118</v>
      </c>
      <c r="B106" s="37" t="s">
        <v>119</v>
      </c>
      <c r="C106" s="25">
        <f>C108+C109+C110+C111</f>
        <v>135067.9</v>
      </c>
      <c r="D106" s="25">
        <f>D108+D109+D110+D111</f>
        <v>17155.7</v>
      </c>
      <c r="E106" s="25">
        <f t="shared" si="5"/>
        <v>12.701537522979184</v>
      </c>
      <c r="F106" s="25">
        <f>F108+F109+F110+F111</f>
        <v>18545.599999999999</v>
      </c>
      <c r="G106" s="25">
        <f t="shared" si="6"/>
        <v>92.50549995686309</v>
      </c>
    </row>
    <row r="107" spans="1:7" s="4" customFormat="1" ht="13.5" outlineLevel="3" x14ac:dyDescent="0.2">
      <c r="A107" s="3"/>
      <c r="B107" s="21" t="s">
        <v>93</v>
      </c>
      <c r="C107" s="40">
        <f>7341.6+1494.5+18570.9</f>
        <v>27407</v>
      </c>
      <c r="D107" s="40">
        <f>1434.8+4568.6</f>
        <v>6003.4000000000005</v>
      </c>
      <c r="E107" s="36">
        <f t="shared" si="5"/>
        <v>21.904622906556721</v>
      </c>
      <c r="F107" s="40">
        <v>5650.1</v>
      </c>
      <c r="G107" s="36">
        <f t="shared" si="6"/>
        <v>106.25298667280225</v>
      </c>
    </row>
    <row r="108" spans="1:7" s="5" customFormat="1" outlineLevel="3" x14ac:dyDescent="0.2">
      <c r="A108" s="10" t="s">
        <v>120</v>
      </c>
      <c r="B108" s="22" t="s">
        <v>121</v>
      </c>
      <c r="C108" s="26">
        <v>943</v>
      </c>
      <c r="D108" s="26">
        <v>108.3</v>
      </c>
      <c r="E108" s="26">
        <f t="shared" si="5"/>
        <v>11.484623541887592</v>
      </c>
      <c r="F108" s="26">
        <v>0</v>
      </c>
      <c r="G108" s="26">
        <v>0</v>
      </c>
    </row>
    <row r="109" spans="1:7" s="5" customFormat="1" outlineLevel="3" x14ac:dyDescent="0.2">
      <c r="A109" s="10" t="s">
        <v>122</v>
      </c>
      <c r="B109" s="22" t="s">
        <v>123</v>
      </c>
      <c r="C109" s="26">
        <v>24565.1</v>
      </c>
      <c r="D109" s="26">
        <v>3309.3</v>
      </c>
      <c r="E109" s="26">
        <f t="shared" si="5"/>
        <v>13.471551102987572</v>
      </c>
      <c r="F109" s="26">
        <v>3685.7</v>
      </c>
      <c r="G109" s="26">
        <f t="shared" si="6"/>
        <v>89.787557316113649</v>
      </c>
    </row>
    <row r="110" spans="1:7" s="5" customFormat="1" outlineLevel="3" x14ac:dyDescent="0.2">
      <c r="A110" s="10" t="s">
        <v>124</v>
      </c>
      <c r="B110" s="22" t="s">
        <v>125</v>
      </c>
      <c r="C110" s="26">
        <f>99748.3</f>
        <v>99748.3</v>
      </c>
      <c r="D110" s="26">
        <f>12130.9</f>
        <v>12130.9</v>
      </c>
      <c r="E110" s="26">
        <f t="shared" si="5"/>
        <v>12.161510521983834</v>
      </c>
      <c r="F110" s="26">
        <v>12956.9</v>
      </c>
      <c r="G110" s="26">
        <f t="shared" si="6"/>
        <v>93.62501833000178</v>
      </c>
    </row>
    <row r="111" spans="1:7" s="5" customFormat="1" outlineLevel="3" x14ac:dyDescent="0.2">
      <c r="A111" s="10" t="s">
        <v>126</v>
      </c>
      <c r="B111" s="22" t="s">
        <v>127</v>
      </c>
      <c r="C111" s="26">
        <v>9811.5</v>
      </c>
      <c r="D111" s="26">
        <v>1607.2</v>
      </c>
      <c r="E111" s="26">
        <f t="shared" si="5"/>
        <v>16.380777658869693</v>
      </c>
      <c r="F111" s="26">
        <v>1903</v>
      </c>
      <c r="G111" s="26">
        <f t="shared" si="6"/>
        <v>84.456121912769305</v>
      </c>
    </row>
    <row r="112" spans="1:7" s="4" customFormat="1" ht="13.5" outlineLevel="3" x14ac:dyDescent="0.2">
      <c r="A112" s="3"/>
      <c r="B112" s="21" t="s">
        <v>93</v>
      </c>
      <c r="C112" s="40">
        <f>7341.6+1494.5</f>
        <v>8836.1</v>
      </c>
      <c r="D112" s="40">
        <v>1434.8</v>
      </c>
      <c r="E112" s="36">
        <f t="shared" si="5"/>
        <v>16.237933024750735</v>
      </c>
      <c r="F112" s="40">
        <v>1794.4</v>
      </c>
      <c r="G112" s="36">
        <f t="shared" si="6"/>
        <v>79.959875167186794</v>
      </c>
    </row>
    <row r="113" spans="1:7" s="4" customFormat="1" hidden="1" outlineLevel="3" x14ac:dyDescent="0.2">
      <c r="A113" s="8" t="s">
        <v>192</v>
      </c>
      <c r="B113" s="37" t="s">
        <v>193</v>
      </c>
      <c r="C113" s="25">
        <f>C114</f>
        <v>0</v>
      </c>
      <c r="D113" s="25">
        <f>D114</f>
        <v>0</v>
      </c>
      <c r="E113" s="25">
        <v>0</v>
      </c>
      <c r="F113" s="25">
        <f>F114</f>
        <v>0</v>
      </c>
      <c r="G113" s="25">
        <v>0</v>
      </c>
    </row>
    <row r="114" spans="1:7" s="4" customFormat="1" hidden="1" outlineLevel="3" x14ac:dyDescent="0.2">
      <c r="A114" s="10" t="s">
        <v>194</v>
      </c>
      <c r="B114" s="22" t="s">
        <v>195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</row>
    <row r="115" spans="1:7" s="6" customFormat="1" outlineLevel="3" x14ac:dyDescent="0.2">
      <c r="A115" s="8" t="s">
        <v>128</v>
      </c>
      <c r="B115" s="37" t="s">
        <v>129</v>
      </c>
      <c r="C115" s="25">
        <f>C117+C118+C121+C122+C119+C120</f>
        <v>991981.39999999991</v>
      </c>
      <c r="D115" s="25">
        <f>D117+D118+D121+D122+D119+D120</f>
        <v>172127.1</v>
      </c>
      <c r="E115" s="25">
        <f t="shared" si="5"/>
        <v>17.351847524560444</v>
      </c>
      <c r="F115" s="25">
        <f>F117+F118+F121+F122+F119</f>
        <v>204824.4</v>
      </c>
      <c r="G115" s="25">
        <f t="shared" si="6"/>
        <v>84.036423394868976</v>
      </c>
    </row>
    <row r="116" spans="1:7" s="4" customFormat="1" ht="13.5" outlineLevel="3" x14ac:dyDescent="0.2">
      <c r="A116" s="3"/>
      <c r="B116" s="21" t="s">
        <v>93</v>
      </c>
      <c r="C116" s="40">
        <f>425900.8+3336.2+47360.5+214568.3</f>
        <v>691165.8</v>
      </c>
      <c r="D116" s="40">
        <f>89435+603+7910.4+42859.9</f>
        <v>140808.29999999999</v>
      </c>
      <c r="E116" s="36">
        <f t="shared" si="5"/>
        <v>20.372579198797158</v>
      </c>
      <c r="F116" s="40">
        <v>169164.2</v>
      </c>
      <c r="G116" s="36">
        <f t="shared" si="6"/>
        <v>83.237647209043033</v>
      </c>
    </row>
    <row r="117" spans="1:7" s="5" customFormat="1" outlineLevel="3" x14ac:dyDescent="0.2">
      <c r="A117" s="10" t="s">
        <v>130</v>
      </c>
      <c r="B117" s="22" t="s">
        <v>131</v>
      </c>
      <c r="C117" s="26">
        <v>389534.4</v>
      </c>
      <c r="D117" s="26">
        <v>61048.1</v>
      </c>
      <c r="E117" s="26">
        <f t="shared" si="5"/>
        <v>15.672069013673759</v>
      </c>
      <c r="F117" s="26">
        <v>62546.6</v>
      </c>
      <c r="G117" s="26">
        <f t="shared" si="6"/>
        <v>97.604186318680803</v>
      </c>
    </row>
    <row r="118" spans="1:7" s="5" customFormat="1" outlineLevel="3" x14ac:dyDescent="0.2">
      <c r="A118" s="10" t="s">
        <v>132</v>
      </c>
      <c r="B118" s="22" t="s">
        <v>133</v>
      </c>
      <c r="C118" s="26">
        <v>514262.1</v>
      </c>
      <c r="D118" s="26">
        <v>93519</v>
      </c>
      <c r="E118" s="26">
        <f t="shared" si="5"/>
        <v>18.185084998486182</v>
      </c>
      <c r="F118" s="26">
        <v>116917.5</v>
      </c>
      <c r="G118" s="26">
        <f t="shared" si="6"/>
        <v>79.987170440695365</v>
      </c>
    </row>
    <row r="119" spans="1:7" s="5" customFormat="1" outlineLevel="3" x14ac:dyDescent="0.2">
      <c r="A119" s="10" t="s">
        <v>185</v>
      </c>
      <c r="B119" s="22" t="s">
        <v>186</v>
      </c>
      <c r="C119" s="26">
        <v>58511.6</v>
      </c>
      <c r="D119" s="26">
        <v>14159.3</v>
      </c>
      <c r="E119" s="26">
        <f t="shared" si="5"/>
        <v>24.199133163338551</v>
      </c>
      <c r="F119" s="26">
        <v>15246.9</v>
      </c>
      <c r="G119" s="26">
        <f t="shared" si="6"/>
        <v>92.866746682932273</v>
      </c>
    </row>
    <row r="120" spans="1:7" s="5" customFormat="1" ht="25.5" outlineLevel="3" x14ac:dyDescent="0.2">
      <c r="A120" s="10" t="s">
        <v>210</v>
      </c>
      <c r="B120" s="22" t="s">
        <v>211</v>
      </c>
      <c r="C120" s="26">
        <v>353.2</v>
      </c>
      <c r="D120" s="26">
        <v>65.7</v>
      </c>
      <c r="E120" s="26">
        <f t="shared" si="5"/>
        <v>18.601359003397512</v>
      </c>
      <c r="F120" s="26">
        <v>0</v>
      </c>
      <c r="G120" s="26">
        <v>0</v>
      </c>
    </row>
    <row r="121" spans="1:7" s="5" customFormat="1" outlineLevel="3" x14ac:dyDescent="0.2">
      <c r="A121" s="10" t="s">
        <v>134</v>
      </c>
      <c r="B121" s="22" t="s">
        <v>223</v>
      </c>
      <c r="C121" s="26">
        <v>29315.1</v>
      </c>
      <c r="D121" s="26">
        <v>3330</v>
      </c>
      <c r="E121" s="26">
        <f t="shared" si="5"/>
        <v>11.35933358576297</v>
      </c>
      <c r="F121" s="26">
        <v>4495.6000000000004</v>
      </c>
      <c r="G121" s="26">
        <f t="shared" si="6"/>
        <v>74.072426372453066</v>
      </c>
    </row>
    <row r="122" spans="1:7" s="5" customFormat="1" outlineLevel="3" x14ac:dyDescent="0.2">
      <c r="A122" s="10" t="s">
        <v>135</v>
      </c>
      <c r="B122" s="22" t="s">
        <v>136</v>
      </c>
      <c r="C122" s="26">
        <v>5</v>
      </c>
      <c r="D122" s="26">
        <v>5</v>
      </c>
      <c r="E122" s="26">
        <f t="shared" si="5"/>
        <v>100</v>
      </c>
      <c r="F122" s="26">
        <v>5617.8</v>
      </c>
      <c r="G122" s="26">
        <f t="shared" si="6"/>
        <v>8.900281248887465E-2</v>
      </c>
    </row>
    <row r="123" spans="1:7" s="6" customFormat="1" outlineLevel="3" x14ac:dyDescent="0.2">
      <c r="A123" s="8" t="s">
        <v>137</v>
      </c>
      <c r="B123" s="37" t="s">
        <v>224</v>
      </c>
      <c r="C123" s="25">
        <f>C125</f>
        <v>117298.7</v>
      </c>
      <c r="D123" s="25">
        <f>D125</f>
        <v>17526.400000000001</v>
      </c>
      <c r="E123" s="25">
        <f t="shared" si="5"/>
        <v>14.941683070656369</v>
      </c>
      <c r="F123" s="25">
        <f>F125</f>
        <v>25585.7</v>
      </c>
      <c r="G123" s="25">
        <f t="shared" si="6"/>
        <v>68.500764098695754</v>
      </c>
    </row>
    <row r="124" spans="1:7" s="4" customFormat="1" ht="13.5" outlineLevel="3" x14ac:dyDescent="0.2">
      <c r="A124" s="3"/>
      <c r="B124" s="21" t="s">
        <v>93</v>
      </c>
      <c r="C124" s="40">
        <f>25064.7+34408.5</f>
        <v>59473.2</v>
      </c>
      <c r="D124" s="40">
        <f>5093.1+7474.9</f>
        <v>12568</v>
      </c>
      <c r="E124" s="36">
        <f t="shared" si="5"/>
        <v>21.13220744806064</v>
      </c>
      <c r="F124" s="40">
        <v>19967.599999999999</v>
      </c>
      <c r="G124" s="36">
        <f t="shared" si="6"/>
        <v>62.941965984895532</v>
      </c>
    </row>
    <row r="125" spans="1:7" s="5" customFormat="1" outlineLevel="3" x14ac:dyDescent="0.2">
      <c r="A125" s="10" t="s">
        <v>138</v>
      </c>
      <c r="B125" s="22" t="s">
        <v>139</v>
      </c>
      <c r="C125" s="26">
        <v>117298.7</v>
      </c>
      <c r="D125" s="26">
        <v>17526.400000000001</v>
      </c>
      <c r="E125" s="26">
        <f>D125/C125*100</f>
        <v>14.941683070656369</v>
      </c>
      <c r="F125" s="26">
        <v>25585.7</v>
      </c>
      <c r="G125" s="26">
        <f t="shared" si="6"/>
        <v>68.500764098695754</v>
      </c>
    </row>
    <row r="126" spans="1:7" s="6" customFormat="1" outlineLevel="3" x14ac:dyDescent="0.2">
      <c r="A126" s="8" t="s">
        <v>178</v>
      </c>
      <c r="B126" s="37" t="s">
        <v>177</v>
      </c>
      <c r="C126" s="25">
        <f>C127</f>
        <v>0</v>
      </c>
      <c r="D126" s="25">
        <f>D127</f>
        <v>0</v>
      </c>
      <c r="E126" s="25">
        <v>0</v>
      </c>
      <c r="F126" s="25">
        <f>F127</f>
        <v>0</v>
      </c>
      <c r="G126" s="25">
        <v>0</v>
      </c>
    </row>
    <row r="127" spans="1:7" s="5" customFormat="1" outlineLevel="3" x14ac:dyDescent="0.2">
      <c r="A127" s="10" t="s">
        <v>179</v>
      </c>
      <c r="B127" s="22" t="s">
        <v>180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</row>
    <row r="128" spans="1:7" s="6" customFormat="1" outlineLevel="3" x14ac:dyDescent="0.2">
      <c r="A128" s="8">
        <v>1000</v>
      </c>
      <c r="B128" s="37" t="s">
        <v>140</v>
      </c>
      <c r="C128" s="25">
        <f>C130+C131+C132+C133</f>
        <v>108296.50000000001</v>
      </c>
      <c r="D128" s="25">
        <f>D130+D131+D132+D133</f>
        <v>22817.7</v>
      </c>
      <c r="E128" s="25">
        <f t="shared" si="5"/>
        <v>21.069655990729153</v>
      </c>
      <c r="F128" s="25">
        <f>F130+F131+F132+F133</f>
        <v>21683.7</v>
      </c>
      <c r="G128" s="25">
        <f t="shared" si="6"/>
        <v>105.22973477773627</v>
      </c>
    </row>
    <row r="129" spans="1:7" s="4" customFormat="1" ht="13.5" outlineLevel="3" x14ac:dyDescent="0.2">
      <c r="A129" s="3"/>
      <c r="B129" s="21" t="s">
        <v>93</v>
      </c>
      <c r="C129" s="40">
        <v>6151.5</v>
      </c>
      <c r="D129" s="40">
        <v>1002.9</v>
      </c>
      <c r="E129" s="36">
        <f>D129/C129*100</f>
        <v>16.303340648622285</v>
      </c>
      <c r="F129" s="40">
        <v>1228.0999999999999</v>
      </c>
      <c r="G129" s="36">
        <f t="shared" si="6"/>
        <v>81.662731047960264</v>
      </c>
    </row>
    <row r="130" spans="1:7" s="5" customFormat="1" outlineLevel="3" x14ac:dyDescent="0.2">
      <c r="A130" s="10" t="s">
        <v>141</v>
      </c>
      <c r="B130" s="22" t="s">
        <v>142</v>
      </c>
      <c r="C130" s="26">
        <v>5000</v>
      </c>
      <c r="D130" s="26">
        <v>1745.9</v>
      </c>
      <c r="E130" s="26">
        <f t="shared" si="5"/>
        <v>34.918000000000006</v>
      </c>
      <c r="F130" s="26">
        <v>1837.6</v>
      </c>
      <c r="G130" s="26">
        <f t="shared" si="6"/>
        <v>95.009795385285173</v>
      </c>
    </row>
    <row r="131" spans="1:7" s="5" customFormat="1" outlineLevel="3" x14ac:dyDescent="0.2">
      <c r="A131" s="10" t="s">
        <v>207</v>
      </c>
      <c r="B131" s="22" t="s">
        <v>143</v>
      </c>
      <c r="C131" s="26">
        <v>41815.9</v>
      </c>
      <c r="D131" s="26">
        <v>12274.2</v>
      </c>
      <c r="E131" s="26">
        <f t="shared" si="5"/>
        <v>29.352949476156198</v>
      </c>
      <c r="F131" s="26">
        <v>10356.799999999999</v>
      </c>
      <c r="G131" s="26">
        <f t="shared" si="6"/>
        <v>118.5134404449251</v>
      </c>
    </row>
    <row r="132" spans="1:7" s="5" customFormat="1" outlineLevel="3" x14ac:dyDescent="0.2">
      <c r="A132" s="10">
        <v>1004</v>
      </c>
      <c r="B132" s="22" t="s">
        <v>144</v>
      </c>
      <c r="C132" s="26">
        <v>54740.3</v>
      </c>
      <c r="D132" s="26">
        <v>7789.2</v>
      </c>
      <c r="E132" s="26">
        <f t="shared" si="5"/>
        <v>14.229370317663584</v>
      </c>
      <c r="F132" s="26">
        <v>7333.9</v>
      </c>
      <c r="G132" s="26">
        <f t="shared" si="6"/>
        <v>106.20815664244128</v>
      </c>
    </row>
    <row r="133" spans="1:7" s="5" customFormat="1" outlineLevel="3" x14ac:dyDescent="0.2">
      <c r="A133" s="10" t="s">
        <v>196</v>
      </c>
      <c r="B133" s="22" t="s">
        <v>197</v>
      </c>
      <c r="C133" s="26">
        <v>6740.3</v>
      </c>
      <c r="D133" s="26">
        <v>1008.4</v>
      </c>
      <c r="E133" s="26">
        <f t="shared" si="5"/>
        <v>14.960758423215584</v>
      </c>
      <c r="F133" s="26">
        <v>2155.4</v>
      </c>
      <c r="G133" s="26">
        <f t="shared" si="6"/>
        <v>46.78481952305836</v>
      </c>
    </row>
    <row r="134" spans="1:7" s="6" customFormat="1" outlineLevel="3" x14ac:dyDescent="0.2">
      <c r="A134" s="8">
        <v>1100</v>
      </c>
      <c r="B134" s="37" t="s">
        <v>145</v>
      </c>
      <c r="C134" s="25">
        <f>C137+C136</f>
        <v>42262.3</v>
      </c>
      <c r="D134" s="25">
        <f>D137+D136</f>
        <v>8934.2999999999993</v>
      </c>
      <c r="E134" s="25">
        <f t="shared" si="5"/>
        <v>21.140117788194203</v>
      </c>
      <c r="F134" s="25">
        <f>F137+F136</f>
        <v>9218</v>
      </c>
      <c r="G134" s="25">
        <f t="shared" si="6"/>
        <v>96.92232588413971</v>
      </c>
    </row>
    <row r="135" spans="1:7" s="4" customFormat="1" ht="13.5" outlineLevel="3" x14ac:dyDescent="0.2">
      <c r="A135" s="3"/>
      <c r="B135" s="21" t="s">
        <v>93</v>
      </c>
      <c r="C135" s="40">
        <f>2373.8+9392+18528.6</f>
        <v>30294.399999999998</v>
      </c>
      <c r="D135" s="40">
        <f>2373.8+2829.9+1753.7</f>
        <v>6957.4000000000005</v>
      </c>
      <c r="E135" s="36">
        <f t="shared" si="5"/>
        <v>22.965960705608961</v>
      </c>
      <c r="F135" s="40">
        <v>7599</v>
      </c>
      <c r="G135" s="36">
        <f t="shared" si="6"/>
        <v>91.55678378734045</v>
      </c>
    </row>
    <row r="136" spans="1:7" s="4" customFormat="1" outlineLevel="3" x14ac:dyDescent="0.2">
      <c r="A136" s="10" t="s">
        <v>198</v>
      </c>
      <c r="B136" s="22" t="s">
        <v>199</v>
      </c>
      <c r="C136" s="26">
        <v>25730.3</v>
      </c>
      <c r="D136" s="26">
        <v>5159.8999999999996</v>
      </c>
      <c r="E136" s="26">
        <f t="shared" si="5"/>
        <v>20.053788723800345</v>
      </c>
      <c r="F136" s="26">
        <v>5392.3</v>
      </c>
      <c r="G136" s="26">
        <f t="shared" si="6"/>
        <v>95.69015077054317</v>
      </c>
    </row>
    <row r="137" spans="1:7" s="5" customFormat="1" outlineLevel="3" x14ac:dyDescent="0.2">
      <c r="A137" s="10" t="s">
        <v>146</v>
      </c>
      <c r="B137" s="22" t="s">
        <v>147</v>
      </c>
      <c r="C137" s="26">
        <v>16532</v>
      </c>
      <c r="D137" s="26">
        <v>3774.4</v>
      </c>
      <c r="E137" s="26">
        <f t="shared" si="5"/>
        <v>22.830873457536899</v>
      </c>
      <c r="F137" s="26">
        <v>3825.7</v>
      </c>
      <c r="G137" s="26">
        <f t="shared" si="6"/>
        <v>98.659068928562093</v>
      </c>
    </row>
    <row r="138" spans="1:7" s="6" customFormat="1" outlineLevel="3" x14ac:dyDescent="0.2">
      <c r="A138" s="8">
        <v>1200</v>
      </c>
      <c r="B138" s="37" t="s">
        <v>148</v>
      </c>
      <c r="C138" s="25">
        <f>C140</f>
        <v>3363.9</v>
      </c>
      <c r="D138" s="25">
        <f>D140</f>
        <v>719.7</v>
      </c>
      <c r="E138" s="25">
        <f t="shared" ref="E138:E144" si="7">D138/C138*100</f>
        <v>21.394809596004638</v>
      </c>
      <c r="F138" s="25">
        <f t="shared" ref="F138" si="8">F140</f>
        <v>591.6</v>
      </c>
      <c r="G138" s="25">
        <f t="shared" ref="G138:G145" si="9">D138/F138*100</f>
        <v>121.65314401622717</v>
      </c>
    </row>
    <row r="139" spans="1:7" s="4" customFormat="1" ht="13.5" outlineLevel="3" x14ac:dyDescent="0.2">
      <c r="A139" s="3"/>
      <c r="B139" s="21" t="s">
        <v>93</v>
      </c>
      <c r="C139" s="40">
        <v>1580.3</v>
      </c>
      <c r="D139" s="40">
        <v>293.2</v>
      </c>
      <c r="E139" s="36">
        <f t="shared" si="7"/>
        <v>18.553439220401188</v>
      </c>
      <c r="F139" s="40">
        <v>230.4</v>
      </c>
      <c r="G139" s="36">
        <f t="shared" si="9"/>
        <v>127.25694444444444</v>
      </c>
    </row>
    <row r="140" spans="1:7" s="5" customFormat="1" outlineLevel="3" x14ac:dyDescent="0.2">
      <c r="A140" s="10" t="s">
        <v>149</v>
      </c>
      <c r="B140" s="22" t="s">
        <v>150</v>
      </c>
      <c r="C140" s="26">
        <v>3363.9</v>
      </c>
      <c r="D140" s="26">
        <v>719.7</v>
      </c>
      <c r="E140" s="26">
        <f t="shared" si="7"/>
        <v>21.394809596004638</v>
      </c>
      <c r="F140" s="26">
        <v>591.6</v>
      </c>
      <c r="G140" s="26">
        <f t="shared" si="9"/>
        <v>121.65314401622717</v>
      </c>
    </row>
    <row r="141" spans="1:7" s="5" customFormat="1" outlineLevel="3" x14ac:dyDescent="0.2">
      <c r="A141" s="8" t="s">
        <v>151</v>
      </c>
      <c r="B141" s="37" t="s">
        <v>152</v>
      </c>
      <c r="C141" s="25">
        <f>C142</f>
        <v>5648.5</v>
      </c>
      <c r="D141" s="25">
        <f>D142</f>
        <v>1232</v>
      </c>
      <c r="E141" s="25">
        <f t="shared" si="7"/>
        <v>21.81110029211295</v>
      </c>
      <c r="F141" s="25">
        <f>F142</f>
        <v>950.2</v>
      </c>
      <c r="G141" s="25">
        <f t="shared" si="9"/>
        <v>129.65691433382446</v>
      </c>
    </row>
    <row r="142" spans="1:7" s="5" customFormat="1" outlineLevel="3" x14ac:dyDescent="0.2">
      <c r="A142" s="10" t="s">
        <v>153</v>
      </c>
      <c r="B142" s="22" t="s">
        <v>154</v>
      </c>
      <c r="C142" s="26">
        <v>5648.5</v>
      </c>
      <c r="D142" s="26">
        <v>1232</v>
      </c>
      <c r="E142" s="26">
        <f>D142/C142*100</f>
        <v>21.81110029211295</v>
      </c>
      <c r="F142" s="26">
        <v>950.2</v>
      </c>
      <c r="G142" s="26">
        <f>D142/F142*100</f>
        <v>129.65691433382446</v>
      </c>
    </row>
    <row r="143" spans="1:7" s="6" customFormat="1" outlineLevel="3" x14ac:dyDescent="0.2">
      <c r="A143" s="8"/>
      <c r="B143" s="37" t="s">
        <v>155</v>
      </c>
      <c r="C143" s="25">
        <f>C79+C94+C100+C106+C113+C115+C123+C128+C134+C138+C141+C126</f>
        <v>1666918.5999999999</v>
      </c>
      <c r="D143" s="25">
        <f>D79+D94+D100+D106+D113+D115+D123+D128+D134+D138+D141+D126</f>
        <v>296291.7</v>
      </c>
      <c r="E143" s="25">
        <f t="shared" si="7"/>
        <v>17.774815158940577</v>
      </c>
      <c r="F143" s="25">
        <f>F79+F94+F100+F106+F113+F115+F123+F128+F134+F138+F141+F126</f>
        <v>328511</v>
      </c>
      <c r="G143" s="25">
        <f t="shared" si="9"/>
        <v>90.19232232710624</v>
      </c>
    </row>
    <row r="144" spans="1:7" s="4" customFormat="1" ht="13.5" outlineLevel="3" x14ac:dyDescent="0.2">
      <c r="A144" s="38"/>
      <c r="B144" s="21" t="s">
        <v>93</v>
      </c>
      <c r="C144" s="40">
        <f>C81+C83+C85+C89+C93+C95+C102+C104+C107+C116+C124+C129+C135+C139+C87</f>
        <v>971407.50000000012</v>
      </c>
      <c r="D144" s="40">
        <f>D81+D83+D85+D89+D93+D95+D102+D104+D107+D116+D124+D129+D135+D139+D87</f>
        <v>206572.79999999999</v>
      </c>
      <c r="E144" s="36">
        <f t="shared" si="7"/>
        <v>21.265308328379177</v>
      </c>
      <c r="F144" s="40">
        <v>238771.4</v>
      </c>
      <c r="G144" s="36">
        <f t="shared" si="9"/>
        <v>86.514884110911112</v>
      </c>
    </row>
    <row r="145" spans="1:7" s="6" customFormat="1" outlineLevel="3" x14ac:dyDescent="0.2">
      <c r="A145" s="39"/>
      <c r="B145" s="9" t="s">
        <v>156</v>
      </c>
      <c r="C145" s="25">
        <v>0</v>
      </c>
      <c r="D145" s="25">
        <f>D77-D143</f>
        <v>5882.2999999999884</v>
      </c>
      <c r="E145" s="25"/>
      <c r="F145" s="25">
        <f>F77-F143</f>
        <v>3833.7999999999302</v>
      </c>
      <c r="G145" s="25">
        <f t="shared" si="9"/>
        <v>153.43262559340852</v>
      </c>
    </row>
    <row r="146" spans="1:7" s="5" customFormat="1" x14ac:dyDescent="0.2">
      <c r="A146" s="2"/>
      <c r="B146" s="20"/>
      <c r="C146" s="44"/>
      <c r="D146" s="44"/>
      <c r="E146" s="2"/>
      <c r="F146" s="44"/>
      <c r="G146" s="2"/>
    </row>
    <row r="147" spans="1:7" s="2" customFormat="1" x14ac:dyDescent="0.2">
      <c r="B147" s="20" t="s">
        <v>216</v>
      </c>
      <c r="F147" s="2" t="s">
        <v>217</v>
      </c>
    </row>
    <row r="148" spans="1:7" s="2" customFormat="1" x14ac:dyDescent="0.2">
      <c r="B148" s="20"/>
    </row>
  </sheetData>
  <customSheetViews>
    <customSheetView guid="{88127E63-12D7-4F66-B662-AB9F1540D418}" scale="68" showPageBreaks="1" showGridLines="0" fitToPage="1" hiddenRows="1" hiddenColumns="1">
      <pane ySplit="5" topLeftCell="A165" activePane="bottomLeft" state="frozen"/>
      <selection pane="bottomLeft" activeCell="G55" sqref="G55"/>
      <pageMargins left="0.35433070866141736" right="0.19685039370078741" top="0.19685039370078741" bottom="0.19685039370078741" header="0.51181102362204722" footer="0.51181102362204722"/>
      <pageSetup paperSize="9" scale="67" fitToHeight="4" orientation="portrait" r:id="rId1"/>
      <headerFooter alignWithMargins="0"/>
    </customSheetView>
    <customSheetView guid="{BF505269-B908-40DB-A66E-94DF9FB9B769}" scale="90" showPageBreaks="1" showGridLines="0" fitToPage="1" topLeftCell="B1">
      <pane ySplit="5" topLeftCell="A130" activePane="bottomLeft" state="frozen"/>
      <selection pane="bottomLeft" activeCell="B209" sqref="B209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2"/>
      <headerFooter alignWithMargins="0"/>
    </customSheetView>
    <customSheetView guid="{18A44355-9B01-4B30-A21D-D58AB6C16BB3}" scale="90" showPageBreaks="1" showGridLines="0" fitToPage="1" hiddenRows="1">
      <pane ySplit="5" topLeftCell="A129" activePane="bottomLeft" state="frozen"/>
      <selection pane="bottomLeft" activeCell="C144" sqref="C144:D154"/>
      <pageMargins left="0.59055118110236227" right="0.19685039370078741" top="0.19685039370078741" bottom="0.19685039370078741" header="0.51181102362204722" footer="0.51181102362204722"/>
      <pageSetup paperSize="9" scale="64" fitToHeight="6" orientation="portrait" r:id="rId3"/>
      <headerFooter alignWithMargins="0"/>
    </customSheetView>
    <customSheetView guid="{3BC8A2A8-E6DA-4580-831A-3F6F11ADCEF2}" showPageBreaks="1" showGridLines="0" fitToPage="1" hiddenRows="1">
      <pane ySplit="5" topLeftCell="A6" activePane="bottomLeft" state="frozen"/>
      <selection pane="bottomLeft" activeCell="B47" sqref="B47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4"/>
      <headerFooter alignWithMargins="0"/>
    </customSheetView>
    <customSheetView guid="{40AF8D35-BE0F-4075-942A-A459537355E7}" scale="90" showPageBreaks="1" showGridLines="0" fitToPage="1" hiddenRows="1">
      <pane ySplit="5" topLeftCell="A6" activePane="bottomLeft" state="frozen"/>
      <selection pane="bottomLeft" activeCell="D9" sqref="D9"/>
      <pageMargins left="0.78740157480314965" right="0.19685039370078741" top="0.19685039370078741" bottom="0.19685039370078741" header="0.19685039370078741" footer="0.19685039370078741"/>
      <pageSetup paperSize="9" scale="58" fitToHeight="6" orientation="portrait" r:id="rId5"/>
      <headerFooter alignWithMargins="0"/>
    </customSheetView>
  </customSheetViews>
  <mergeCells count="2">
    <mergeCell ref="A2:G2"/>
    <mergeCell ref="B3:G3"/>
  </mergeCells>
  <pageMargins left="0.78740157480314965" right="0" top="0" bottom="0" header="0" footer="0"/>
  <pageSetup paperSize="9" scale="81" fitToHeight="4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01.04.19</vt:lpstr>
      <vt:lpstr>'на 01.04.19'!Заголовки_для_печати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С. Ковалева</cp:lastModifiedBy>
  <cp:lastPrinted>2019-05-22T12:48:26Z</cp:lastPrinted>
  <dcterms:created xsi:type="dcterms:W3CDTF">2002-03-11T10:22:12Z</dcterms:created>
  <dcterms:modified xsi:type="dcterms:W3CDTF">2019-05-22T12:48:45Z</dcterms:modified>
</cp:coreProperties>
</file>